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BRIRESG\Relacje Inwestorskie\Wyniki giełdowe\2026 Results\3Q 2026\Final\"/>
    </mc:Choice>
  </mc:AlternateContent>
  <xr:revisionPtr revIDLastSave="0" documentId="13_ncr:1_{0C8B927A-68A2-485F-B251-51B30305039A}" xr6:coauthVersionLast="47" xr6:coauthVersionMax="47" xr10:uidLastSave="{00000000-0000-0000-0000-000000000000}"/>
  <bookViews>
    <workbookView xWindow="28680" yWindow="-120" windowWidth="29040" windowHeight="15720" xr2:uid="{E9D5552F-C1A7-44CC-91DA-C96AC219CA38}"/>
  </bookViews>
  <sheets>
    <sheet name="Spis tresci_Table of content" sheetId="21" r:id="rId1"/>
    <sheet name="Kluczowe informacje_Key data" sheetId="20" r:id="rId2"/>
    <sheet name="RZiS_P&amp;L" sheetId="19" r:id="rId3"/>
    <sheet name="RZiS B. Korp._P&amp;L Corporate" sheetId="18" r:id="rId4"/>
    <sheet name="RZiS B. Detaliczna_P&amp;L Retail" sheetId="17" r:id="rId5"/>
    <sheet name="Wynik odsetkowy_Interest income" sheetId="1" r:id="rId6"/>
    <sheet name="Marża odsetkowa_NIM" sheetId="16" r:id="rId7"/>
    <sheet name="Wynik prowizyjny_F&amp;C income" sheetId="15" r:id="rId8"/>
    <sheet name="Pozost. dochody_Other income" sheetId="14" r:id="rId9"/>
    <sheet name="Koszty działania_Operating cost" sheetId="13" r:id="rId10"/>
    <sheet name="Koszty ryzyka_Cost of risk" sheetId="12" r:id="rId11"/>
    <sheet name="Bilans_BS" sheetId="11" r:id="rId12"/>
    <sheet name="Kredyty_loans" sheetId="10" r:id="rId13"/>
    <sheet name="Jakość portfela_Portf. quality" sheetId="9" r:id="rId14"/>
    <sheet name="Aktywa finans_Financial assets" sheetId="8" r:id="rId15"/>
    <sheet name="Depozyty_Deposits" sheetId="7" r:id="rId16"/>
    <sheet name="Łączny współ kap_TCR" sheetId="6" r:id="rId17"/>
    <sheet name="Pozostałe informacje_other info" sheetId="5" r:id="rId18"/>
  </sheets>
  <definedNames>
    <definedName name="_AMO_UniqueIdentifier" hidden="1">"'7fbdc4b5-972f-4100-9e99-b44859b6f5b1'"</definedName>
    <definedName name="_xlnm.Print_Area" localSheetId="11">Bilans_BS!$A$1:$BN$54</definedName>
    <definedName name="_xlnm.Print_Area" localSheetId="15">Depozyty_Deposits!$A$2:$BN$29</definedName>
    <definedName name="_xlnm.Print_Area" localSheetId="1">'Kluczowe informacje_Key data'!$A$1:$BN$59</definedName>
    <definedName name="_xlnm.Print_Area" localSheetId="9">'Koszty działania_Operating cost'!$A$1:$BN$25</definedName>
    <definedName name="_xlnm.Print_Area" localSheetId="10">'Koszty ryzyka_Cost of risk'!$A$1:$BN$25</definedName>
    <definedName name="_xlnm.Print_Area" localSheetId="16">'Łączny współ kap_TCR'!$A$1:$BN$38</definedName>
    <definedName name="_xlnm.Print_Area" localSheetId="6">'Marża odsetkowa_NIM'!$A$1:$BN$34</definedName>
    <definedName name="_xlnm.Print_Area" localSheetId="8">'Pozost. dochody_Other income'!$A$1:$BN$36</definedName>
    <definedName name="_xlnm.Print_Area" localSheetId="17">'Pozostałe informacje_other info'!$A$1:$BN$27</definedName>
    <definedName name="_xlnm.Print_Area" localSheetId="4">'RZiS B. Detaliczna_P&amp;L Retail'!$A$1:$BN$22</definedName>
    <definedName name="_xlnm.Print_Area" localSheetId="3">'RZiS B. Korp._P&amp;L Corporate'!$A$1:$BN$22</definedName>
    <definedName name="_xlnm.Print_Area" localSheetId="2">'RZiS_P&amp;L'!$A$1:$BN$40</definedName>
    <definedName name="_xlnm.Print_Area" localSheetId="0">'Spis tresci_Table of content'!$A$1:$F$20</definedName>
    <definedName name="_xlnm.Print_Area" localSheetId="7">'Wynik prowizyjny_F&amp;C income'!$A$1:$BN$31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C18" i="5" l="1"/>
  <c r="CC23" i="8" l="1"/>
  <c r="CC15" i="8"/>
  <c r="CC33" i="14"/>
  <c r="CC6" i="14"/>
  <c r="CC10" i="12"/>
  <c r="CC11" i="17"/>
  <c r="CC11" i="12"/>
  <c r="CC13" i="19"/>
  <c r="CC10" i="19"/>
  <c r="CC11" i="18" l="1"/>
  <c r="CC30" i="14"/>
  <c r="CC35" i="14" s="1"/>
  <c r="CC6" i="17"/>
  <c r="CC15" i="17" s="1"/>
  <c r="CC19" i="17" s="1"/>
  <c r="CC13" i="1"/>
  <c r="CC19" i="14"/>
  <c r="CC28" i="14"/>
  <c r="CC12" i="12"/>
  <c r="CC22" i="19"/>
  <c r="CC29" i="19" s="1"/>
  <c r="CC31" i="19" s="1"/>
  <c r="CC32" i="19" s="1"/>
  <c r="CC6" i="18"/>
  <c r="CC15" i="18" s="1"/>
  <c r="CC19" i="18" s="1"/>
  <c r="CC7" i="19"/>
  <c r="CC33" i="1"/>
  <c r="CC25" i="16" s="1"/>
  <c r="CC32" i="8"/>
  <c r="CC36" i="8" s="1"/>
  <c r="CC20" i="8"/>
  <c r="CC30" i="8" s="1"/>
  <c r="CC18" i="8"/>
  <c r="CC6" i="13"/>
  <c r="CC9" i="20"/>
  <c r="CC8" i="20"/>
  <c r="CC10" i="20" l="1"/>
  <c r="CC11" i="20"/>
  <c r="CC7" i="20"/>
  <c r="CC36" i="20"/>
  <c r="CC51" i="20" l="1"/>
  <c r="CC52" i="20"/>
  <c r="CC44" i="6"/>
  <c r="CC14" i="6"/>
  <c r="CC7" i="6"/>
  <c r="CC22" i="6" l="1"/>
  <c r="CC21" i="6" s="1"/>
  <c r="CC22" i="20" s="1"/>
  <c r="CC26" i="6"/>
  <c r="CC25" i="6" s="1"/>
  <c r="CB18" i="5" l="1"/>
  <c r="CB51" i="20"/>
  <c r="CB52" i="20"/>
  <c r="CB14" i="6"/>
  <c r="CB26" i="6" s="1"/>
  <c r="CB25" i="6" s="1"/>
  <c r="CB32" i="8"/>
  <c r="CB36" i="8" s="1"/>
  <c r="CB23" i="8"/>
  <c r="CB20" i="8"/>
  <c r="CB15" i="8"/>
  <c r="CB18" i="8"/>
  <c r="CB33" i="14"/>
  <c r="CB11" i="12"/>
  <c r="CB8" i="20"/>
  <c r="BD41" i="20"/>
  <c r="BE41" i="20" s="1"/>
  <c r="BF41" i="20" s="1"/>
  <c r="BG41" i="20" s="1"/>
  <c r="BH41" i="20" s="1"/>
  <c r="BI41" i="20" s="1"/>
  <c r="BJ41" i="20" s="1"/>
  <c r="BK41" i="20" s="1"/>
  <c r="BL41" i="20" s="1"/>
  <c r="BM41" i="20" s="1"/>
  <c r="BN41" i="20" s="1"/>
  <c r="BO41" i="20" s="1"/>
  <c r="BP41" i="20" s="1"/>
  <c r="BQ41" i="20" s="1"/>
  <c r="BR41" i="20" s="1"/>
  <c r="BS41" i="20" s="1"/>
  <c r="BT41" i="20" s="1"/>
  <c r="BU41" i="20" s="1"/>
  <c r="BV41" i="20" s="1"/>
  <c r="BW41" i="20" s="1"/>
  <c r="BX41" i="20" s="1"/>
  <c r="BY41" i="20" s="1"/>
  <c r="BZ41" i="20" s="1"/>
  <c r="CA41" i="20" s="1"/>
  <c r="CB41" i="20" s="1"/>
  <c r="A20" i="16"/>
  <c r="B20" i="16"/>
  <c r="CB45" i="20" l="1"/>
  <c r="CC41" i="20"/>
  <c r="CB30" i="8"/>
  <c r="CB6" i="14"/>
  <c r="CB19" i="14" s="1"/>
  <c r="CB7" i="6"/>
  <c r="CB28" i="14"/>
  <c r="CB44" i="6"/>
  <c r="CB9" i="20"/>
  <c r="CB10" i="19"/>
  <c r="CB30" i="14"/>
  <c r="CB35" i="14" s="1"/>
  <c r="CB10" i="12"/>
  <c r="CB12" i="12" s="1"/>
  <c r="CB13" i="1"/>
  <c r="CB6" i="18"/>
  <c r="CB6" i="17"/>
  <c r="CB11" i="17"/>
  <c r="CB11" i="18"/>
  <c r="CB33" i="1"/>
  <c r="CB25" i="16" s="1"/>
  <c r="CB7" i="19"/>
  <c r="CB13" i="19"/>
  <c r="CB6" i="13"/>
  <c r="CC45" i="20" l="1"/>
  <c r="CC44" i="20"/>
  <c r="CB22" i="6"/>
  <c r="CB21" i="6" s="1"/>
  <c r="CB22" i="20" s="1"/>
  <c r="CB22" i="19"/>
  <c r="CB15" i="18"/>
  <c r="CB19" i="18" s="1"/>
  <c r="CB15" i="17"/>
  <c r="CB19" i="17" s="1"/>
  <c r="CB7" i="20"/>
  <c r="CC37" i="20" s="1"/>
  <c r="CB29" i="19"/>
  <c r="CA23" i="8"/>
  <c r="CA20" i="8"/>
  <c r="CA44" i="6"/>
  <c r="CA7" i="6"/>
  <c r="CB36" i="20" l="1"/>
  <c r="CB31" i="19"/>
  <c r="CB32" i="19" s="1"/>
  <c r="CB10" i="20"/>
  <c r="CA15" i="8"/>
  <c r="CA14" i="6"/>
  <c r="CA26" i="6" s="1"/>
  <c r="CA25" i="6" s="1"/>
  <c r="CA30" i="8"/>
  <c r="CA18" i="8"/>
  <c r="CA32" i="8"/>
  <c r="CA36" i="8" s="1"/>
  <c r="CA33" i="14"/>
  <c r="CA22" i="6" l="1"/>
  <c r="CA21" i="6" s="1"/>
  <c r="CA30" i="14"/>
  <c r="CA35" i="14" s="1"/>
  <c r="CA6" i="14"/>
  <c r="CA28" i="14"/>
  <c r="CB11" i="20"/>
  <c r="CA19" i="14"/>
  <c r="CB44" i="20" l="1"/>
  <c r="CA13" i="1"/>
  <c r="CA33" i="1" l="1"/>
  <c r="CA25" i="16" s="1"/>
  <c r="CA11" i="12"/>
  <c r="CA18" i="5"/>
  <c r="CA7" i="19" l="1"/>
  <c r="CA10" i="12"/>
  <c r="CA12" i="12" s="1"/>
  <c r="CA11" i="18"/>
  <c r="CA11" i="17"/>
  <c r="CA6" i="17"/>
  <c r="CA6" i="18"/>
  <c r="CA15" i="18" s="1"/>
  <c r="CA19" i="18" s="1"/>
  <c r="CA10" i="19"/>
  <c r="CA13" i="19"/>
  <c r="CA15" i="17" l="1"/>
  <c r="CA19" i="17" s="1"/>
  <c r="CA22" i="19"/>
  <c r="CA29" i="19" s="1"/>
  <c r="CA31" i="19" l="1"/>
  <c r="CA32" i="19" s="1"/>
  <c r="BR18" i="8" l="1"/>
  <c r="BC23" i="8"/>
  <c r="BD23" i="8"/>
  <c r="BE23" i="8"/>
  <c r="BF23" i="8"/>
  <c r="BG23" i="8"/>
  <c r="BH23" i="8"/>
  <c r="BI23" i="8"/>
  <c r="BJ23" i="8"/>
  <c r="BK23" i="8"/>
  <c r="BL23" i="8"/>
  <c r="BM23" i="8"/>
  <c r="BN23" i="8"/>
  <c r="BO23" i="8"/>
  <c r="BP23" i="8"/>
  <c r="BQ23" i="8"/>
  <c r="BR23" i="8"/>
  <c r="BS23" i="8"/>
  <c r="BT23" i="8"/>
  <c r="BU23" i="8"/>
  <c r="BV23" i="8"/>
  <c r="BW23" i="8"/>
  <c r="BX23" i="8"/>
  <c r="BY23" i="8"/>
  <c r="BF18" i="8" l="1"/>
  <c r="BY18" i="8"/>
  <c r="BE18" i="8"/>
  <c r="BX18" i="8"/>
  <c r="BD18" i="8"/>
  <c r="BW18" i="8"/>
  <c r="BG18" i="8"/>
  <c r="BC18" i="8"/>
  <c r="BJ18" i="8"/>
  <c r="BP18" i="8"/>
  <c r="BQ18" i="8"/>
  <c r="BI18" i="8"/>
  <c r="BV18" i="8"/>
  <c r="BN18" i="8"/>
  <c r="BU18" i="8"/>
  <c r="BM18" i="8"/>
  <c r="BT18" i="8"/>
  <c r="BL18" i="8"/>
  <c r="BK18" i="8"/>
  <c r="BO18" i="8"/>
  <c r="BM32" i="8"/>
  <c r="BM36" i="8" s="1"/>
  <c r="BU20" i="8"/>
  <c r="BU30" i="8" s="1"/>
  <c r="BE20" i="8"/>
  <c r="BE30" i="8" s="1"/>
  <c r="BW15" i="8"/>
  <c r="BO15" i="8"/>
  <c r="BT32" i="8"/>
  <c r="BT36" i="8" s="1"/>
  <c r="BD32" i="8"/>
  <c r="BD36" i="8" s="1"/>
  <c r="BT20" i="8"/>
  <c r="BT30" i="8" s="1"/>
  <c r="BD20" i="8"/>
  <c r="BD30" i="8" s="1"/>
  <c r="BV15" i="8"/>
  <c r="BF15" i="8"/>
  <c r="BS32" i="8"/>
  <c r="BS36" i="8" s="1"/>
  <c r="BK32" i="8"/>
  <c r="BK36" i="8" s="1"/>
  <c r="BS20" i="8"/>
  <c r="BS30" i="8" s="1"/>
  <c r="BK20" i="8"/>
  <c r="BK30" i="8" s="1"/>
  <c r="BU15" i="8"/>
  <c r="BE15" i="8"/>
  <c r="BR32" i="8"/>
  <c r="BR36" i="8" s="1"/>
  <c r="BJ32" i="8"/>
  <c r="BJ36" i="8" s="1"/>
  <c r="BR20" i="8"/>
  <c r="BR30" i="8" s="1"/>
  <c r="BJ20" i="8"/>
  <c r="BJ30" i="8" s="1"/>
  <c r="BL15" i="8"/>
  <c r="BW32" i="8"/>
  <c r="BW36" i="8" s="1"/>
  <c r="BO32" i="8"/>
  <c r="BO36" i="8" s="1"/>
  <c r="BG32" i="8"/>
  <c r="BG36" i="8" s="1"/>
  <c r="BW20" i="8"/>
  <c r="BW30" i="8" s="1"/>
  <c r="BO20" i="8"/>
  <c r="BO30" i="8" s="1"/>
  <c r="BG20" i="8"/>
  <c r="BG30" i="8" s="1"/>
  <c r="BY15" i="8"/>
  <c r="BQ15" i="8"/>
  <c r="BI15" i="8"/>
  <c r="BV32" i="8"/>
  <c r="BV36" i="8" s="1"/>
  <c r="BN32" i="8"/>
  <c r="BN36" i="8" s="1"/>
  <c r="BF32" i="8"/>
  <c r="BF36" i="8" s="1"/>
  <c r="BV20" i="8"/>
  <c r="BV30" i="8" s="1"/>
  <c r="BN20" i="8"/>
  <c r="BN30" i="8" s="1"/>
  <c r="BF20" i="8"/>
  <c r="BF30" i="8" s="1"/>
  <c r="BX15" i="8"/>
  <c r="BP15" i="8"/>
  <c r="BH15" i="8"/>
  <c r="BH18" i="8"/>
  <c r="BU32" i="8"/>
  <c r="BU36" i="8" s="1"/>
  <c r="BE32" i="8"/>
  <c r="BE36" i="8" s="1"/>
  <c r="BM20" i="8"/>
  <c r="BM30" i="8" s="1"/>
  <c r="BG15" i="8"/>
  <c r="BL32" i="8"/>
  <c r="BL36" i="8" s="1"/>
  <c r="BL20" i="8"/>
  <c r="BL30" i="8" s="1"/>
  <c r="BN15" i="8"/>
  <c r="BC32" i="8"/>
  <c r="BC36" i="8" s="1"/>
  <c r="BC20" i="8"/>
  <c r="BC30" i="8" s="1"/>
  <c r="BM15" i="8"/>
  <c r="BT15" i="8"/>
  <c r="BD15" i="8"/>
  <c r="BY32" i="8"/>
  <c r="BY36" i="8" s="1"/>
  <c r="BQ32" i="8"/>
  <c r="BQ36" i="8" s="1"/>
  <c r="BI32" i="8"/>
  <c r="BI36" i="8" s="1"/>
  <c r="BY20" i="8"/>
  <c r="BY30" i="8" s="1"/>
  <c r="BQ20" i="8"/>
  <c r="BQ30" i="8" s="1"/>
  <c r="BI20" i="8"/>
  <c r="BI30" i="8" s="1"/>
  <c r="BS15" i="8"/>
  <c r="BK15" i="8"/>
  <c r="BC15" i="8"/>
  <c r="BS18" i="8"/>
  <c r="BX32" i="8"/>
  <c r="BX36" i="8" s="1"/>
  <c r="BP32" i="8"/>
  <c r="BP36" i="8" s="1"/>
  <c r="BH32" i="8"/>
  <c r="BH36" i="8" s="1"/>
  <c r="BX20" i="8"/>
  <c r="BX30" i="8" s="1"/>
  <c r="BP20" i="8"/>
  <c r="BP30" i="8" s="1"/>
  <c r="BH20" i="8"/>
  <c r="BH30" i="8" s="1"/>
  <c r="BR15" i="8"/>
  <c r="BJ15" i="8"/>
  <c r="CA22" i="20" l="1"/>
  <c r="CA45" i="20"/>
  <c r="CA51" i="20"/>
  <c r="CA52" i="20"/>
  <c r="CA8" i="20"/>
  <c r="CA9" i="20"/>
  <c r="CA7" i="20" l="1"/>
  <c r="CA36" i="20" s="1"/>
  <c r="CB37" i="20" l="1"/>
  <c r="CA10" i="20"/>
  <c r="CA11" i="20" l="1"/>
  <c r="CA44" i="20" s="1"/>
  <c r="BZ23" i="8"/>
  <c r="BZ20" i="8"/>
  <c r="BZ44" i="6"/>
  <c r="BZ33" i="14"/>
  <c r="BZ11" i="12"/>
  <c r="BZ33" i="1" l="1"/>
  <c r="BZ25" i="16" s="1"/>
  <c r="BZ30" i="8"/>
  <c r="BZ13" i="1"/>
  <c r="BZ30" i="14"/>
  <c r="BZ35" i="14" s="1"/>
  <c r="BZ6" i="18"/>
  <c r="BZ6" i="14"/>
  <c r="BZ19" i="14" s="1"/>
  <c r="BZ11" i="18"/>
  <c r="BZ10" i="12"/>
  <c r="BZ12" i="12" s="1"/>
  <c r="BZ11" i="17"/>
  <c r="BZ6" i="17"/>
  <c r="BZ32" i="8"/>
  <c r="BZ36" i="8" s="1"/>
  <c r="BZ28" i="14"/>
  <c r="BZ18" i="8"/>
  <c r="BZ15" i="8"/>
  <c r="CA6" i="13"/>
  <c r="BZ6" i="13"/>
  <c r="BZ45" i="20"/>
  <c r="BZ15" i="17" l="1"/>
  <c r="BZ19" i="17" s="1"/>
  <c r="BZ15" i="18"/>
  <c r="BZ19" i="18" s="1"/>
  <c r="BZ8" i="20" l="1"/>
  <c r="BZ7" i="6"/>
  <c r="BZ14" i="6"/>
  <c r="BZ26" i="6" s="1"/>
  <c r="BZ25" i="6" s="1"/>
  <c r="BZ52" i="20"/>
  <c r="BZ51" i="20"/>
  <c r="BZ18" i="5"/>
  <c r="BZ7" i="19" l="1"/>
  <c r="BZ9" i="20"/>
  <c r="BZ13" i="19"/>
  <c r="BZ10" i="19"/>
  <c r="BZ22" i="6"/>
  <c r="BZ21" i="6" s="1"/>
  <c r="BZ22" i="19" l="1"/>
  <c r="BZ22" i="20"/>
  <c r="BY6" i="14"/>
  <c r="BY19" i="14" s="1"/>
  <c r="BY28" i="14"/>
  <c r="BY30" i="14"/>
  <c r="BY33" i="14"/>
  <c r="BY33" i="1"/>
  <c r="BY25" i="16" s="1"/>
  <c r="BY13" i="1"/>
  <c r="BY9" i="20"/>
  <c r="BY8" i="20"/>
  <c r="BY11" i="17"/>
  <c r="BY6" i="17"/>
  <c r="BZ29" i="19" l="1"/>
  <c r="BZ7" i="20"/>
  <c r="BZ36" i="20" s="1"/>
  <c r="BY7" i="19"/>
  <c r="BY35" i="14"/>
  <c r="BY45" i="20"/>
  <c r="BY13" i="19"/>
  <c r="BY10" i="19"/>
  <c r="BY15" i="17"/>
  <c r="BY19" i="17" s="1"/>
  <c r="BZ31" i="19" l="1"/>
  <c r="BZ32" i="19" s="1"/>
  <c r="BZ10" i="20"/>
  <c r="BY22" i="19"/>
  <c r="BZ11" i="20" l="1"/>
  <c r="BY29" i="19"/>
  <c r="BY7" i="20"/>
  <c r="BZ44" i="20" l="1"/>
  <c r="BY36" i="20"/>
  <c r="BY31" i="19"/>
  <c r="BY32" i="19" s="1"/>
  <c r="BY10" i="20"/>
  <c r="BY10" i="12"/>
  <c r="BY11" i="12"/>
  <c r="BY44" i="6"/>
  <c r="BY7" i="6"/>
  <c r="BY14" i="6"/>
  <c r="BY26" i="6" s="1"/>
  <c r="BY25" i="6" s="1"/>
  <c r="BY52" i="20"/>
  <c r="BY51" i="20"/>
  <c r="BY18" i="5"/>
  <c r="BY11" i="20" l="1"/>
  <c r="BY44" i="20" s="1"/>
  <c r="BY12" i="12"/>
  <c r="BY11" i="18"/>
  <c r="BY6" i="18"/>
  <c r="BY22" i="6"/>
  <c r="BY21" i="6" s="1"/>
  <c r="BY22" i="20" l="1"/>
  <c r="BY15" i="18"/>
  <c r="BY19" i="18" s="1"/>
  <c r="BX6" i="13"/>
  <c r="BX44" i="6"/>
  <c r="BX7" i="6"/>
  <c r="BX45" i="20"/>
  <c r="BX52" i="20"/>
  <c r="BX51" i="20"/>
  <c r="BX18" i="5"/>
  <c r="BX14" i="6"/>
  <c r="BX6" i="14"/>
  <c r="BX28" i="14"/>
  <c r="BX33" i="14"/>
  <c r="BX13" i="1"/>
  <c r="BX33" i="1"/>
  <c r="BX25" i="16" s="1"/>
  <c r="BX11" i="17"/>
  <c r="BX10" i="12"/>
  <c r="BX6" i="18"/>
  <c r="BX11" i="18"/>
  <c r="BX11" i="12"/>
  <c r="BX7" i="19"/>
  <c r="BX10" i="19"/>
  <c r="BX13" i="19"/>
  <c r="BX8" i="20"/>
  <c r="BX9" i="20"/>
  <c r="BX12" i="12" l="1"/>
  <c r="BX6" i="17"/>
  <c r="BX15" i="17" s="1"/>
  <c r="BX19" i="17" s="1"/>
  <c r="BX30" i="14"/>
  <c r="BX35" i="14" s="1"/>
  <c r="BX15" i="18"/>
  <c r="BX19" i="18" s="1"/>
  <c r="BX19" i="14"/>
  <c r="BX22" i="6"/>
  <c r="BX21" i="6" s="1"/>
  <c r="BX26" i="6"/>
  <c r="BX25" i="6" s="1"/>
  <c r="BX22" i="19"/>
  <c r="BW44" i="6"/>
  <c r="BX22" i="20" l="1"/>
  <c r="BX29" i="19"/>
  <c r="BX10" i="20" s="1"/>
  <c r="BX7" i="20"/>
  <c r="CA37" i="20" s="1"/>
  <c r="BW7" i="6"/>
  <c r="BW14" i="6"/>
  <c r="BW26" i="6" s="1"/>
  <c r="BW25" i="6" s="1"/>
  <c r="BX31" i="19" l="1"/>
  <c r="BX32" i="19" s="1"/>
  <c r="BX36" i="20"/>
  <c r="BW22" i="6"/>
  <c r="BW21" i="6" s="1"/>
  <c r="BW45" i="20"/>
  <c r="BW8" i="20"/>
  <c r="BW13" i="1"/>
  <c r="BW33" i="14"/>
  <c r="BW11" i="12"/>
  <c r="BW51" i="20"/>
  <c r="BW52" i="20"/>
  <c r="BW22" i="20" l="1"/>
  <c r="BX11" i="20"/>
  <c r="BX44" i="20" s="1"/>
  <c r="BW10" i="12"/>
  <c r="BW12" i="12" s="1"/>
  <c r="BW28" i="14"/>
  <c r="BW11" i="18"/>
  <c r="BW9" i="20"/>
  <c r="BW6" i="18"/>
  <c r="BW6" i="14"/>
  <c r="BW19" i="14" s="1"/>
  <c r="BW30" i="14"/>
  <c r="BW35" i="14" s="1"/>
  <c r="BW6" i="13"/>
  <c r="BW11" i="17"/>
  <c r="BW33" i="1"/>
  <c r="BW25" i="16" s="1"/>
  <c r="BW6" i="17"/>
  <c r="BW18" i="5"/>
  <c r="BV44" i="6"/>
  <c r="BV7" i="6"/>
  <c r="BW15" i="18" l="1"/>
  <c r="BW19" i="18" s="1"/>
  <c r="BW15" i="17"/>
  <c r="BW19" i="17" s="1"/>
  <c r="BV14" i="6"/>
  <c r="BV26" i="6" s="1"/>
  <c r="BV25" i="6" s="1"/>
  <c r="BV22" i="6" l="1"/>
  <c r="BV21" i="6" s="1"/>
  <c r="BV33" i="14" l="1"/>
  <c r="BV11" i="12"/>
  <c r="BW10" i="19"/>
  <c r="BV10" i="19"/>
  <c r="BV8" i="20"/>
  <c r="BV9" i="20"/>
  <c r="BV22" i="20"/>
  <c r="BV51" i="20"/>
  <c r="BV52" i="20"/>
  <c r="BV18" i="5"/>
  <c r="BW13" i="19" l="1"/>
  <c r="BW22" i="19" s="1"/>
  <c r="BV13" i="19"/>
  <c r="BV22" i="19" s="1"/>
  <c r="BV10" i="12"/>
  <c r="BW7" i="19"/>
  <c r="BV30" i="14"/>
  <c r="BV35" i="14" s="1"/>
  <c r="BV6" i="14"/>
  <c r="BV19" i="14" s="1"/>
  <c r="BV7" i="19"/>
  <c r="BV6" i="17"/>
  <c r="BV13" i="1"/>
  <c r="BV11" i="18"/>
  <c r="BV11" i="17"/>
  <c r="BV6" i="1"/>
  <c r="BV6" i="18"/>
  <c r="BV28" i="14"/>
  <c r="BV33" i="1"/>
  <c r="BV25" i="16" s="1"/>
  <c r="BV6" i="13"/>
  <c r="BV45" i="20"/>
  <c r="BU52" i="20"/>
  <c r="BU51" i="20"/>
  <c r="BU18" i="5"/>
  <c r="BU44" i="6"/>
  <c r="BU7" i="6"/>
  <c r="BU14" i="6"/>
  <c r="BU26" i="6" s="1"/>
  <c r="BU25" i="6" s="1"/>
  <c r="BU10" i="12"/>
  <c r="BU11" i="12"/>
  <c r="BU33" i="14"/>
  <c r="BU13" i="1"/>
  <c r="BU11" i="17"/>
  <c r="BU10" i="19"/>
  <c r="BU8" i="20"/>
  <c r="BU9" i="20"/>
  <c r="BU45" i="20"/>
  <c r="BV15" i="17" l="1"/>
  <c r="BV19" i="17" s="1"/>
  <c r="BV12" i="12"/>
  <c r="BV15" i="18"/>
  <c r="BV19" i="18" s="1"/>
  <c r="BW29" i="19"/>
  <c r="BW10" i="20" s="1"/>
  <c r="BW7" i="20"/>
  <c r="BV22" i="1"/>
  <c r="BV29" i="19"/>
  <c r="BV7" i="20"/>
  <c r="BV36" i="20" s="1"/>
  <c r="BU22" i="6"/>
  <c r="BU21" i="6" s="1"/>
  <c r="BU6" i="13"/>
  <c r="BU6" i="18"/>
  <c r="BU33" i="1"/>
  <c r="BU25" i="16" s="1"/>
  <c r="BU6" i="1"/>
  <c r="BU22" i="1" s="1"/>
  <c r="BU24" i="16" s="1"/>
  <c r="BU28" i="14"/>
  <c r="BU6" i="14"/>
  <c r="BU19" i="14" s="1"/>
  <c r="BU12" i="12"/>
  <c r="BU6" i="17"/>
  <c r="BU15" i="17" s="1"/>
  <c r="BU19" i="17" s="1"/>
  <c r="BU13" i="19"/>
  <c r="BU22" i="19" s="1"/>
  <c r="BU11" i="18"/>
  <c r="BU7" i="19"/>
  <c r="BU30" i="14"/>
  <c r="BU35" i="14" s="1"/>
  <c r="BV35" i="1" l="1"/>
  <c r="BV24" i="16"/>
  <c r="BV23" i="16" s="1"/>
  <c r="BU23" i="16"/>
  <c r="BU22" i="20"/>
  <c r="BY37" i="20"/>
  <c r="BX37" i="20"/>
  <c r="BZ37" i="20"/>
  <c r="BW37" i="20"/>
  <c r="BW36" i="20"/>
  <c r="BW31" i="19"/>
  <c r="BW32" i="19" s="1"/>
  <c r="BV10" i="20"/>
  <c r="BV31" i="19"/>
  <c r="BV32" i="19" s="1"/>
  <c r="BU7" i="20"/>
  <c r="BU36" i="20" s="1"/>
  <c r="BU29" i="19"/>
  <c r="BU10" i="20" s="1"/>
  <c r="BU15" i="18"/>
  <c r="BU19" i="18" s="1"/>
  <c r="BU35" i="1"/>
  <c r="BW11" i="20" l="1"/>
  <c r="BW44" i="20" s="1"/>
  <c r="BV11" i="20"/>
  <c r="BU31" i="19"/>
  <c r="BU32" i="19" s="1"/>
  <c r="BV44" i="20" l="1"/>
  <c r="BU11" i="20"/>
  <c r="BU44" i="20" s="1"/>
  <c r="B25" i="16"/>
  <c r="A25" i="16"/>
  <c r="B24" i="16"/>
  <c r="A24" i="16"/>
  <c r="B23" i="16"/>
  <c r="A23" i="16"/>
  <c r="B19" i="16"/>
  <c r="A19" i="16"/>
  <c r="B18" i="16"/>
  <c r="A18" i="16"/>
  <c r="B17" i="16"/>
  <c r="A17" i="16"/>
  <c r="B16" i="16"/>
  <c r="A16" i="16"/>
  <c r="B12" i="16"/>
  <c r="A12" i="16"/>
  <c r="B11" i="16"/>
  <c r="A11" i="16"/>
  <c r="B10" i="16"/>
  <c r="A10" i="16"/>
  <c r="B9" i="16"/>
  <c r="A9" i="16"/>
  <c r="B8" i="16"/>
  <c r="A8" i="16"/>
  <c r="B7" i="16"/>
  <c r="A7" i="16"/>
  <c r="BS10" i="12"/>
  <c r="BR10" i="12"/>
  <c r="BQ10" i="12"/>
  <c r="BP10" i="12"/>
  <c r="BO10" i="12"/>
  <c r="BN10" i="12"/>
  <c r="BM10" i="12"/>
  <c r="BK10" i="12"/>
  <c r="BJ10" i="12"/>
  <c r="BI10" i="12"/>
  <c r="BH10" i="12"/>
  <c r="BF10" i="12"/>
  <c r="BE10" i="12"/>
  <c r="BC10" i="12"/>
  <c r="BT11" i="12"/>
  <c r="BS11" i="12"/>
  <c r="BR11" i="12"/>
  <c r="BQ11" i="12"/>
  <c r="BP11" i="12"/>
  <c r="BO11" i="12"/>
  <c r="BN11" i="12"/>
  <c r="BM11" i="12"/>
  <c r="BL11" i="12"/>
  <c r="BK11" i="12"/>
  <c r="BJ11" i="12"/>
  <c r="BI11" i="12"/>
  <c r="BH11" i="12"/>
  <c r="BG11" i="12"/>
  <c r="BF11" i="12"/>
  <c r="BE11" i="12"/>
  <c r="BD11" i="12"/>
  <c r="BC11" i="12"/>
  <c r="BT9" i="20"/>
  <c r="BS9" i="20"/>
  <c r="BR9" i="20"/>
  <c r="BQ9" i="20"/>
  <c r="BP9" i="20"/>
  <c r="BO9" i="20"/>
  <c r="BN9" i="20"/>
  <c r="BM9" i="20"/>
  <c r="BL9" i="20"/>
  <c r="BK9" i="20"/>
  <c r="BJ9" i="20"/>
  <c r="BI9" i="20"/>
  <c r="BH9" i="20"/>
  <c r="BG9" i="20"/>
  <c r="BF9" i="20"/>
  <c r="BE9" i="20"/>
  <c r="BD9" i="20"/>
  <c r="BC9" i="20"/>
  <c r="BT8" i="20"/>
  <c r="BS8" i="20"/>
  <c r="BR8" i="20"/>
  <c r="BQ8" i="20"/>
  <c r="BP8" i="20"/>
  <c r="BO8" i="20"/>
  <c r="BN8" i="20"/>
  <c r="BM8" i="20"/>
  <c r="BL8" i="20"/>
  <c r="BK8" i="20"/>
  <c r="BJ8" i="20"/>
  <c r="BI8" i="20"/>
  <c r="BH8" i="20"/>
  <c r="BG8" i="20"/>
  <c r="BF8" i="20"/>
  <c r="BE8" i="20"/>
  <c r="BD8" i="20"/>
  <c r="BC8" i="20"/>
  <c r="BD10" i="12" l="1"/>
  <c r="BL10" i="12"/>
  <c r="BT10" i="12"/>
  <c r="BG10" i="12"/>
  <c r="BT51" i="20"/>
  <c r="BT52" i="20"/>
  <c r="BT18" i="5"/>
  <c r="BT44" i="6"/>
  <c r="BT14" i="6"/>
  <c r="BT26" i="6" s="1"/>
  <c r="BT25" i="6" s="1"/>
  <c r="BT7" i="6"/>
  <c r="BT33" i="14"/>
  <c r="BT30" i="14"/>
  <c r="BT28" i="14"/>
  <c r="BT6" i="14"/>
  <c r="BT19" i="14" s="1"/>
  <c r="BT33" i="1"/>
  <c r="BT25" i="16" s="1"/>
  <c r="BT13" i="1"/>
  <c r="BT6" i="1"/>
  <c r="BT11" i="17"/>
  <c r="BT6" i="17"/>
  <c r="BT11" i="18"/>
  <c r="BT6" i="18"/>
  <c r="BT13" i="19"/>
  <c r="BT10" i="19"/>
  <c r="BT7" i="19"/>
  <c r="BT45" i="20"/>
  <c r="BK6" i="1"/>
  <c r="BL6" i="1"/>
  <c r="BM6" i="1"/>
  <c r="BN6" i="1"/>
  <c r="BO6" i="1"/>
  <c r="BP6" i="1"/>
  <c r="BQ6" i="1"/>
  <c r="BL13" i="1"/>
  <c r="BK13" i="1"/>
  <c r="BM13" i="1"/>
  <c r="BN13" i="1"/>
  <c r="BO13" i="1"/>
  <c r="BP13" i="1"/>
  <c r="BQ13" i="1"/>
  <c r="BQ33" i="1"/>
  <c r="BQ25" i="16" s="1"/>
  <c r="BP33" i="1"/>
  <c r="BP25" i="16" s="1"/>
  <c r="BI33" i="1"/>
  <c r="BI25" i="16" s="1"/>
  <c r="BS13" i="1"/>
  <c r="BJ13" i="1"/>
  <c r="BG13" i="1"/>
  <c r="BE13" i="1"/>
  <c r="BC13" i="1"/>
  <c r="BI13" i="1"/>
  <c r="BH13" i="1"/>
  <c r="BF13" i="1"/>
  <c r="BD13" i="1"/>
  <c r="BJ6" i="1"/>
  <c r="BS45" i="20"/>
  <c r="BR45" i="20"/>
  <c r="BQ45" i="20"/>
  <c r="BP45" i="20"/>
  <c r="BO45" i="20"/>
  <c r="BN45" i="20"/>
  <c r="BM45" i="20"/>
  <c r="BL45" i="20"/>
  <c r="BK45" i="20"/>
  <c r="BJ45" i="20"/>
  <c r="BI45" i="20"/>
  <c r="BH45" i="20"/>
  <c r="BG45" i="20"/>
  <c r="BF45" i="20"/>
  <c r="BE45" i="20"/>
  <c r="BD45" i="20"/>
  <c r="BC45" i="20"/>
  <c r="BS13" i="19"/>
  <c r="BP13" i="19"/>
  <c r="BO13" i="19"/>
  <c r="BN13" i="19"/>
  <c r="BM13" i="19"/>
  <c r="BK13" i="19"/>
  <c r="BH13" i="19"/>
  <c r="BG13" i="19"/>
  <c r="BF13" i="19"/>
  <c r="BE13" i="19"/>
  <c r="BC13" i="19"/>
  <c r="BR7" i="19"/>
  <c r="BQ7" i="19"/>
  <c r="BP7" i="19"/>
  <c r="BO10" i="19"/>
  <c r="BL10" i="19"/>
  <c r="BJ7" i="19"/>
  <c r="BI7" i="19"/>
  <c r="BH7" i="19"/>
  <c r="BG10" i="19"/>
  <c r="BF7" i="19"/>
  <c r="BD10" i="19"/>
  <c r="BQ11" i="18"/>
  <c r="BM11" i="18"/>
  <c r="BI11" i="18"/>
  <c r="BE11" i="18"/>
  <c r="BR11" i="18"/>
  <c r="BJ11" i="18"/>
  <c r="BP11" i="18"/>
  <c r="BL11" i="18"/>
  <c r="BH11" i="18"/>
  <c r="BD11" i="18"/>
  <c r="BP6" i="18"/>
  <c r="BH6" i="18"/>
  <c r="BL6" i="18"/>
  <c r="BJ6" i="18"/>
  <c r="BS6" i="18"/>
  <c r="BR6" i="18"/>
  <c r="BO6" i="18"/>
  <c r="BK6" i="18"/>
  <c r="BG6" i="18"/>
  <c r="BD6" i="18"/>
  <c r="BK11" i="17"/>
  <c r="BQ11" i="17"/>
  <c r="BO11" i="17"/>
  <c r="BN11" i="17"/>
  <c r="BL11" i="17"/>
  <c r="BI11" i="17"/>
  <c r="BD11" i="17"/>
  <c r="BS11" i="17"/>
  <c r="BF11" i="17"/>
  <c r="BC11" i="17"/>
  <c r="BN6" i="17"/>
  <c r="BM6" i="17"/>
  <c r="BJ6" i="17"/>
  <c r="BI6" i="17"/>
  <c r="BH6" i="17"/>
  <c r="BR6" i="17"/>
  <c r="BQ6" i="17"/>
  <c r="BP6" i="17"/>
  <c r="BO6" i="17"/>
  <c r="BG6" i="17"/>
  <c r="BE6" i="17"/>
  <c r="BR33" i="14"/>
  <c r="BQ33" i="14"/>
  <c r="BP33" i="14"/>
  <c r="BO33" i="14"/>
  <c r="BN33" i="14"/>
  <c r="BM33" i="14"/>
  <c r="BL33" i="14"/>
  <c r="BK33" i="14"/>
  <c r="BJ33" i="14"/>
  <c r="BI33" i="14"/>
  <c r="BH33" i="14"/>
  <c r="BG33" i="14"/>
  <c r="BF33" i="14"/>
  <c r="BE33" i="14"/>
  <c r="BD33" i="14"/>
  <c r="BC33" i="14"/>
  <c r="BS33" i="14"/>
  <c r="BS30" i="14"/>
  <c r="BQ30" i="14"/>
  <c r="BM30" i="14"/>
  <c r="BK30" i="14"/>
  <c r="BI30" i="14"/>
  <c r="BH30" i="14"/>
  <c r="BE30" i="14"/>
  <c r="BC30" i="14"/>
  <c r="BP30" i="14"/>
  <c r="BO30" i="14"/>
  <c r="BN30" i="14"/>
  <c r="BL30" i="14"/>
  <c r="BG30" i="14"/>
  <c r="BF30" i="14"/>
  <c r="BD30" i="14"/>
  <c r="BQ28" i="14"/>
  <c r="BL28" i="14"/>
  <c r="BK28" i="14"/>
  <c r="BI28" i="14"/>
  <c r="BG28" i="14"/>
  <c r="BD28" i="14"/>
  <c r="BC28" i="14"/>
  <c r="BN6" i="14"/>
  <c r="BN19" i="14" s="1"/>
  <c r="BF6" i="14"/>
  <c r="BF19" i="14" s="1"/>
  <c r="BS6" i="14"/>
  <c r="BS19" i="14" s="1"/>
  <c r="BQ6" i="14"/>
  <c r="BQ19" i="14" s="1"/>
  <c r="BO6" i="14"/>
  <c r="BK6" i="14"/>
  <c r="BK19" i="14" s="1"/>
  <c r="BI6" i="14"/>
  <c r="BI19" i="14" s="1"/>
  <c r="BG6" i="14"/>
  <c r="BC6" i="14"/>
  <c r="BC19" i="14" s="1"/>
  <c r="BP6" i="14"/>
  <c r="BP19" i="14" s="1"/>
  <c r="BM6" i="14"/>
  <c r="BH6" i="14"/>
  <c r="BE6" i="14"/>
  <c r="BQ44" i="6"/>
  <c r="BI44" i="6"/>
  <c r="BR44" i="6"/>
  <c r="BG44" i="6"/>
  <c r="BS44" i="6"/>
  <c r="BK44" i="6"/>
  <c r="BH44" i="6"/>
  <c r="BC44" i="6"/>
  <c r="BE14" i="6"/>
  <c r="BS14" i="6"/>
  <c r="BK14" i="6"/>
  <c r="BC14" i="6"/>
  <c r="BQ14" i="6"/>
  <c r="BO14" i="6"/>
  <c r="BM14" i="6"/>
  <c r="BL14" i="6"/>
  <c r="BG14" i="6"/>
  <c r="BD14" i="6"/>
  <c r="BR14" i="6"/>
  <c r="BI14" i="6"/>
  <c r="BM7" i="6"/>
  <c r="BE7" i="6"/>
  <c r="BK7" i="6"/>
  <c r="BQ7" i="6"/>
  <c r="BO7" i="6"/>
  <c r="BI7" i="6"/>
  <c r="BG7" i="6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S51" i="20"/>
  <c r="BR51" i="20"/>
  <c r="BQ51" i="20"/>
  <c r="BP51" i="20"/>
  <c r="BO51" i="20"/>
  <c r="BN51" i="20"/>
  <c r="BM51" i="20"/>
  <c r="BL51" i="20"/>
  <c r="BK51" i="20"/>
  <c r="BJ51" i="20"/>
  <c r="BI51" i="20"/>
  <c r="BH51" i="20"/>
  <c r="BG51" i="20"/>
  <c r="BF51" i="20"/>
  <c r="BE51" i="20"/>
  <c r="BD51" i="20"/>
  <c r="BC51" i="20"/>
  <c r="BS52" i="20"/>
  <c r="BR52" i="20"/>
  <c r="BQ52" i="20"/>
  <c r="BP52" i="20"/>
  <c r="BO52" i="20"/>
  <c r="BN52" i="20"/>
  <c r="BM52" i="20"/>
  <c r="BL52" i="20"/>
  <c r="BK52" i="20"/>
  <c r="BJ52" i="20"/>
  <c r="BI52" i="20"/>
  <c r="BH52" i="20"/>
  <c r="BG52" i="20"/>
  <c r="BF52" i="20"/>
  <c r="BE52" i="20"/>
  <c r="BD52" i="20"/>
  <c r="BC52" i="20"/>
  <c r="BF35" i="14" l="1"/>
  <c r="BG35" i="14"/>
  <c r="BP15" i="18"/>
  <c r="BT12" i="12"/>
  <c r="BS35" i="14"/>
  <c r="BI15" i="17"/>
  <c r="BI19" i="17" s="1"/>
  <c r="BO35" i="14"/>
  <c r="BH15" i="18"/>
  <c r="BH19" i="18" s="1"/>
  <c r="BR15" i="18"/>
  <c r="BR19" i="18" s="1"/>
  <c r="BT35" i="14"/>
  <c r="BN15" i="17"/>
  <c r="BN19" i="17" s="1"/>
  <c r="BT15" i="18"/>
  <c r="BT19" i="18" s="1"/>
  <c r="BK22" i="6"/>
  <c r="BK21" i="6" s="1"/>
  <c r="BT22" i="19"/>
  <c r="BT22" i="1"/>
  <c r="BT24" i="16" s="1"/>
  <c r="BT23" i="16" s="1"/>
  <c r="BT22" i="6"/>
  <c r="BT21" i="6" s="1"/>
  <c r="BM22" i="6"/>
  <c r="BM21" i="6" s="1"/>
  <c r="BT6" i="13"/>
  <c r="BT15" i="17"/>
  <c r="BT19" i="17" s="1"/>
  <c r="BQ22" i="1"/>
  <c r="BQ24" i="16" s="1"/>
  <c r="BP22" i="1"/>
  <c r="BP24" i="16" s="1"/>
  <c r="BO22" i="1"/>
  <c r="BO24" i="16" s="1"/>
  <c r="BN22" i="1"/>
  <c r="BM22" i="1"/>
  <c r="BM24" i="16" s="1"/>
  <c r="BL22" i="1"/>
  <c r="BL24" i="16" s="1"/>
  <c r="BK22" i="1"/>
  <c r="BK24" i="16" s="1"/>
  <c r="BR6" i="1"/>
  <c r="BR13" i="1"/>
  <c r="BI22" i="6"/>
  <c r="BI21" i="6" s="1"/>
  <c r="BD26" i="6"/>
  <c r="BD25" i="6" s="1"/>
  <c r="BL26" i="6"/>
  <c r="BL25" i="6" s="1"/>
  <c r="BI26" i="6"/>
  <c r="BI25" i="6" s="1"/>
  <c r="BQ26" i="6"/>
  <c r="BQ25" i="6" s="1"/>
  <c r="BD7" i="6"/>
  <c r="BD22" i="6" s="1"/>
  <c r="BD21" i="6" s="1"/>
  <c r="BL7" i="6"/>
  <c r="BL22" i="6" s="1"/>
  <c r="BL21" i="6" s="1"/>
  <c r="BO22" i="6"/>
  <c r="BO21" i="6" s="1"/>
  <c r="BC26" i="6"/>
  <c r="BC25" i="6" s="1"/>
  <c r="BK26" i="6"/>
  <c r="BK25" i="6" s="1"/>
  <c r="BS26" i="6"/>
  <c r="BS25" i="6" s="1"/>
  <c r="BQ22" i="6"/>
  <c r="BQ21" i="6" s="1"/>
  <c r="BC7" i="6"/>
  <c r="BC22" i="6" s="1"/>
  <c r="BC21" i="6" s="1"/>
  <c r="BS7" i="6"/>
  <c r="BS22" i="6" s="1"/>
  <c r="BS21" i="6" s="1"/>
  <c r="BM26" i="6"/>
  <c r="BM25" i="6" s="1"/>
  <c r="BJ14" i="6"/>
  <c r="BJ26" i="6" s="1"/>
  <c r="BJ25" i="6" s="1"/>
  <c r="BG22" i="6"/>
  <c r="BG21" i="6" s="1"/>
  <c r="BG26" i="6"/>
  <c r="BG25" i="6" s="1"/>
  <c r="BO26" i="6"/>
  <c r="BO25" i="6" s="1"/>
  <c r="BI35" i="14"/>
  <c r="BO28" i="14"/>
  <c r="BE10" i="19"/>
  <c r="BE22" i="19" s="1"/>
  <c r="BE7" i="20" s="1"/>
  <c r="BM10" i="19"/>
  <c r="BM22" i="19" s="1"/>
  <c r="BM7" i="20" s="1"/>
  <c r="BE19" i="14"/>
  <c r="BE35" i="14"/>
  <c r="BM35" i="14"/>
  <c r="BF6" i="17"/>
  <c r="BF15" i="17" s="1"/>
  <c r="BF19" i="17" s="1"/>
  <c r="BP19" i="18"/>
  <c r="BG11" i="18"/>
  <c r="BG15" i="18" s="1"/>
  <c r="BG19" i="18" s="1"/>
  <c r="BO11" i="18"/>
  <c r="BO15" i="18" s="1"/>
  <c r="BO19" i="18" s="1"/>
  <c r="BH19" i="14"/>
  <c r="BG19" i="14"/>
  <c r="BO19" i="14"/>
  <c r="BJ28" i="14"/>
  <c r="BR28" i="14"/>
  <c r="BD13" i="19"/>
  <c r="BD22" i="19" s="1"/>
  <c r="BL13" i="19"/>
  <c r="BL22" i="19" s="1"/>
  <c r="BC6" i="17"/>
  <c r="BC15" i="17" s="1"/>
  <c r="BC19" i="17" s="1"/>
  <c r="BK6" i="17"/>
  <c r="BK15" i="17" s="1"/>
  <c r="BK19" i="17" s="1"/>
  <c r="BS6" i="17"/>
  <c r="BS15" i="17" s="1"/>
  <c r="BS19" i="17" s="1"/>
  <c r="BG11" i="17"/>
  <c r="BG15" i="17" s="1"/>
  <c r="BG19" i="17" s="1"/>
  <c r="BM19" i="14"/>
  <c r="BQ35" i="14"/>
  <c r="BD6" i="17"/>
  <c r="BD15" i="17" s="1"/>
  <c r="BD19" i="17" s="1"/>
  <c r="BL6" i="17"/>
  <c r="BL15" i="17" s="1"/>
  <c r="BL19" i="17" s="1"/>
  <c r="BR10" i="19"/>
  <c r="BC6" i="1"/>
  <c r="BC22" i="1" s="1"/>
  <c r="BC24" i="16" s="1"/>
  <c r="BS6" i="1"/>
  <c r="BS22" i="1" s="1"/>
  <c r="BS24" i="16" s="1"/>
  <c r="BC33" i="1"/>
  <c r="BC25" i="16" s="1"/>
  <c r="BK33" i="1"/>
  <c r="BK25" i="16" s="1"/>
  <c r="BS33" i="1"/>
  <c r="BS25" i="16" s="1"/>
  <c r="BP44" i="6"/>
  <c r="BE28" i="14"/>
  <c r="BQ15" i="17"/>
  <c r="BQ19" i="17" s="1"/>
  <c r="BF11" i="18"/>
  <c r="BC7" i="19"/>
  <c r="BK7" i="19"/>
  <c r="BD6" i="1"/>
  <c r="BD22" i="1" s="1"/>
  <c r="BD24" i="16" s="1"/>
  <c r="BJ7" i="6"/>
  <c r="BR7" i="6"/>
  <c r="BR22" i="6" s="1"/>
  <c r="BR21" i="6" s="1"/>
  <c r="BR26" i="6"/>
  <c r="BR25" i="6" s="1"/>
  <c r="BM44" i="6"/>
  <c r="BO44" i="6"/>
  <c r="BE22" i="6"/>
  <c r="BE21" i="6" s="1"/>
  <c r="BE26" i="6"/>
  <c r="BE25" i="6" s="1"/>
  <c r="BE44" i="6"/>
  <c r="BF44" i="6"/>
  <c r="BN44" i="6"/>
  <c r="BD6" i="14"/>
  <c r="BD19" i="14" s="1"/>
  <c r="BL6" i="14"/>
  <c r="BL19" i="14" s="1"/>
  <c r="BD35" i="14"/>
  <c r="BO15" i="17"/>
  <c r="BO19" i="17" s="1"/>
  <c r="BJ10" i="19"/>
  <c r="BF33" i="1"/>
  <c r="BF25" i="16" s="1"/>
  <c r="BN33" i="1"/>
  <c r="BN25" i="16" s="1"/>
  <c r="BH6" i="13"/>
  <c r="BP6" i="13"/>
  <c r="BH28" i="14"/>
  <c r="BP28" i="14"/>
  <c r="BJ22" i="1"/>
  <c r="BJ24" i="16" s="1"/>
  <c r="BC35" i="14"/>
  <c r="BK35" i="14"/>
  <c r="BJ30" i="14"/>
  <c r="BJ35" i="14" s="1"/>
  <c r="BR30" i="14"/>
  <c r="BR35" i="14" s="1"/>
  <c r="BI6" i="18"/>
  <c r="BI15" i="18" s="1"/>
  <c r="BI19" i="18" s="1"/>
  <c r="BQ6" i="18"/>
  <c r="BQ15" i="18" s="1"/>
  <c r="BQ19" i="18" s="1"/>
  <c r="BG6" i="1"/>
  <c r="BG22" i="1" s="1"/>
  <c r="BG24" i="16" s="1"/>
  <c r="BF6" i="1"/>
  <c r="BF22" i="1" s="1"/>
  <c r="BE6" i="1"/>
  <c r="BE22" i="1" s="1"/>
  <c r="BE24" i="16" s="1"/>
  <c r="BJ33" i="1"/>
  <c r="BJ25" i="16" s="1"/>
  <c r="BR33" i="1"/>
  <c r="BR25" i="16" s="1"/>
  <c r="BH33" i="1"/>
  <c r="BH25" i="16" s="1"/>
  <c r="BJ6" i="13"/>
  <c r="BR6" i="13"/>
  <c r="BS28" i="14"/>
  <c r="BC11" i="18"/>
  <c r="BK11" i="18"/>
  <c r="BK15" i="18" s="1"/>
  <c r="BK19" i="18" s="1"/>
  <c r="BS11" i="18"/>
  <c r="BS15" i="18" s="1"/>
  <c r="BS19" i="18" s="1"/>
  <c r="BN11" i="18"/>
  <c r="BS7" i="19"/>
  <c r="BI13" i="19"/>
  <c r="BQ13" i="19"/>
  <c r="BI6" i="1"/>
  <c r="BI22" i="1" s="1"/>
  <c r="BH6" i="1"/>
  <c r="BH22" i="1" s="1"/>
  <c r="BD33" i="1"/>
  <c r="BD25" i="16" s="1"/>
  <c r="BL33" i="1"/>
  <c r="BL25" i="16" s="1"/>
  <c r="BM28" i="14"/>
  <c r="BL35" i="14"/>
  <c r="BD15" i="18"/>
  <c r="BD19" i="18" s="1"/>
  <c r="BL15" i="18"/>
  <c r="BL19" i="18" s="1"/>
  <c r="BJ13" i="19"/>
  <c r="BR13" i="19"/>
  <c r="BE33" i="1"/>
  <c r="BE25" i="16" s="1"/>
  <c r="BM33" i="1"/>
  <c r="BM25" i="16" s="1"/>
  <c r="BJ6" i="14"/>
  <c r="BJ19" i="14" s="1"/>
  <c r="BR6" i="14"/>
  <c r="BR19" i="14" s="1"/>
  <c r="BE6" i="18"/>
  <c r="BE15" i="18" s="1"/>
  <c r="BE19" i="18" s="1"/>
  <c r="BM6" i="18"/>
  <c r="BM15" i="18" s="1"/>
  <c r="BM19" i="18" s="1"/>
  <c r="BI6" i="13"/>
  <c r="BQ6" i="13"/>
  <c r="BF28" i="14"/>
  <c r="BN28" i="14"/>
  <c r="BJ11" i="17"/>
  <c r="BJ15" i="17" s="1"/>
  <c r="BJ19" i="17" s="1"/>
  <c r="BR11" i="17"/>
  <c r="BR15" i="17" s="1"/>
  <c r="BR19" i="17" s="1"/>
  <c r="BE11" i="17"/>
  <c r="BE15" i="17" s="1"/>
  <c r="BE19" i="17" s="1"/>
  <c r="BM11" i="17"/>
  <c r="BM15" i="17" s="1"/>
  <c r="BM19" i="17" s="1"/>
  <c r="BH11" i="17"/>
  <c r="BH15" i="17" s="1"/>
  <c r="BH19" i="17" s="1"/>
  <c r="BP11" i="17"/>
  <c r="BP15" i="17" s="1"/>
  <c r="BP19" i="17" s="1"/>
  <c r="BC6" i="18"/>
  <c r="BF6" i="18"/>
  <c r="BN6" i="18"/>
  <c r="BF10" i="19"/>
  <c r="BF22" i="19" s="1"/>
  <c r="BN10" i="19"/>
  <c r="BN22" i="19" s="1"/>
  <c r="BN7" i="19"/>
  <c r="BG33" i="1"/>
  <c r="BG25" i="16" s="1"/>
  <c r="BO33" i="1"/>
  <c r="BO25" i="16" s="1"/>
  <c r="BG22" i="19"/>
  <c r="BO22" i="19"/>
  <c r="BD7" i="19"/>
  <c r="BL7" i="19"/>
  <c r="BH10" i="19"/>
  <c r="BH22" i="19" s="1"/>
  <c r="BP10" i="19"/>
  <c r="BP22" i="19" s="1"/>
  <c r="BE7" i="19"/>
  <c r="BM7" i="19"/>
  <c r="BI10" i="19"/>
  <c r="BQ10" i="19"/>
  <c r="BG7" i="19"/>
  <c r="BO7" i="19"/>
  <c r="BC10" i="19"/>
  <c r="BC22" i="19" s="1"/>
  <c r="BK10" i="19"/>
  <c r="BK22" i="19" s="1"/>
  <c r="BS10" i="19"/>
  <c r="BS22" i="19" s="1"/>
  <c r="BJ15" i="18"/>
  <c r="BJ19" i="18" s="1"/>
  <c r="BH35" i="14"/>
  <c r="BN35" i="14"/>
  <c r="BP35" i="14"/>
  <c r="BF6" i="13"/>
  <c r="BG6" i="13"/>
  <c r="BO6" i="13"/>
  <c r="BC6" i="13"/>
  <c r="BS6" i="13"/>
  <c r="BL6" i="13"/>
  <c r="BE6" i="13"/>
  <c r="BM6" i="13"/>
  <c r="BK6" i="13"/>
  <c r="BD6" i="13"/>
  <c r="BF14" i="6"/>
  <c r="BF26" i="6" s="1"/>
  <c r="BF25" i="6" s="1"/>
  <c r="BN14" i="6"/>
  <c r="BN26" i="6" s="1"/>
  <c r="BN25" i="6" s="1"/>
  <c r="BH14" i="6"/>
  <c r="BH26" i="6" s="1"/>
  <c r="BH25" i="6" s="1"/>
  <c r="BP14" i="6"/>
  <c r="BP26" i="6" s="1"/>
  <c r="BP25" i="6" s="1"/>
  <c r="BF7" i="6"/>
  <c r="BN7" i="6"/>
  <c r="BJ44" i="6"/>
  <c r="BH7" i="6"/>
  <c r="BP7" i="6"/>
  <c r="BD44" i="6"/>
  <c r="BL44" i="6"/>
  <c r="BS23" i="16" l="1"/>
  <c r="BP35" i="1"/>
  <c r="BF15" i="18"/>
  <c r="BF19" i="18" s="1"/>
  <c r="BJ22" i="6"/>
  <c r="BJ21" i="6" s="1"/>
  <c r="BR22" i="19"/>
  <c r="BR7" i="20" s="1"/>
  <c r="BC15" i="18"/>
  <c r="BC19" i="18" s="1"/>
  <c r="BJ35" i="1"/>
  <c r="BE29" i="19"/>
  <c r="BE31" i="19" s="1"/>
  <c r="BE32" i="19" s="1"/>
  <c r="BQ22" i="19"/>
  <c r="BQ29" i="19" s="1"/>
  <c r="BD35" i="1"/>
  <c r="BP22" i="6"/>
  <c r="BP21" i="6" s="1"/>
  <c r="BN22" i="6"/>
  <c r="BN21" i="6" s="1"/>
  <c r="BQ35" i="1"/>
  <c r="BF22" i="6"/>
  <c r="BF21" i="6" s="1"/>
  <c r="BC35" i="1"/>
  <c r="BM29" i="19"/>
  <c r="BM31" i="19" s="1"/>
  <c r="BM32" i="19" s="1"/>
  <c r="BS35" i="1"/>
  <c r="BN29" i="19"/>
  <c r="BN7" i="20"/>
  <c r="BC29" i="19"/>
  <c r="BC7" i="20"/>
  <c r="BF29" i="19"/>
  <c r="BF21" i="18" s="1"/>
  <c r="BF7" i="20"/>
  <c r="BI35" i="1"/>
  <c r="BI24" i="16"/>
  <c r="BR22" i="20"/>
  <c r="BL29" i="19"/>
  <c r="BL7" i="20"/>
  <c r="BT22" i="20"/>
  <c r="BD29" i="19"/>
  <c r="BD21" i="18" s="1"/>
  <c r="BD7" i="20"/>
  <c r="BQ22" i="20"/>
  <c r="BO22" i="20"/>
  <c r="BP29" i="19"/>
  <c r="BP7" i="20"/>
  <c r="BG22" i="20"/>
  <c r="BI22" i="20"/>
  <c r="BM22" i="20"/>
  <c r="BT35" i="1"/>
  <c r="BH29" i="19"/>
  <c r="BH7" i="20"/>
  <c r="BS22" i="20"/>
  <c r="BT29" i="19"/>
  <c r="BT7" i="20"/>
  <c r="BT36" i="20" s="1"/>
  <c r="BF35" i="1"/>
  <c r="BF24" i="16"/>
  <c r="BC22" i="20"/>
  <c r="BL22" i="20"/>
  <c r="BN35" i="1"/>
  <c r="BN24" i="16"/>
  <c r="BS29" i="19"/>
  <c r="BS7" i="20"/>
  <c r="BO29" i="19"/>
  <c r="BO7" i="20"/>
  <c r="BL35" i="1"/>
  <c r="BH35" i="1"/>
  <c r="BH24" i="16"/>
  <c r="BE22" i="20"/>
  <c r="BK22" i="20"/>
  <c r="BD22" i="20"/>
  <c r="BK29" i="19"/>
  <c r="BK7" i="20"/>
  <c r="BG29" i="19"/>
  <c r="BG7" i="20"/>
  <c r="BI22" i="19"/>
  <c r="BN15" i="18"/>
  <c r="BN19" i="18" s="1"/>
  <c r="BR22" i="1"/>
  <c r="BR24" i="16" s="1"/>
  <c r="BK35" i="1"/>
  <c r="BO35" i="1"/>
  <c r="BG35" i="1"/>
  <c r="BJ22" i="19"/>
  <c r="BM35" i="1"/>
  <c r="BE35" i="1"/>
  <c r="BH22" i="6"/>
  <c r="BH21" i="6" s="1"/>
  <c r="BP22" i="20" l="1"/>
  <c r="BJ22" i="20"/>
  <c r="BR29" i="19"/>
  <c r="BE21" i="18"/>
  <c r="BP37" i="20"/>
  <c r="BO37" i="20"/>
  <c r="BS36" i="20"/>
  <c r="BT37" i="20"/>
  <c r="BS37" i="20"/>
  <c r="BV37" i="20"/>
  <c r="BU37" i="20"/>
  <c r="BE10" i="20"/>
  <c r="BQ7" i="20"/>
  <c r="BQ37" i="20" s="1"/>
  <c r="BN22" i="20"/>
  <c r="BM10" i="20"/>
  <c r="BF22" i="20"/>
  <c r="BI29" i="19"/>
  <c r="BI7" i="20"/>
  <c r="BE11" i="20"/>
  <c r="BM11" i="20"/>
  <c r="BF31" i="19"/>
  <c r="BF32" i="19" s="1"/>
  <c r="BF10" i="20"/>
  <c r="BC31" i="19"/>
  <c r="BC32" i="19" s="1"/>
  <c r="BC10" i="20"/>
  <c r="BN31" i="19"/>
  <c r="BN32" i="19" s="1"/>
  <c r="BN10" i="20"/>
  <c r="BG31" i="19"/>
  <c r="BG32" i="19" s="1"/>
  <c r="BG10" i="20"/>
  <c r="BH22" i="20"/>
  <c r="BK31" i="19"/>
  <c r="BK32" i="19" s="1"/>
  <c r="BK10" i="20"/>
  <c r="BS31" i="19"/>
  <c r="BS32" i="19" s="1"/>
  <c r="BS10" i="20"/>
  <c r="BH31" i="19"/>
  <c r="BH32" i="19" s="1"/>
  <c r="BH10" i="20"/>
  <c r="BJ29" i="19"/>
  <c r="BJ7" i="20"/>
  <c r="BR35" i="1"/>
  <c r="BO31" i="19"/>
  <c r="BO32" i="19" s="1"/>
  <c r="BO10" i="20"/>
  <c r="BP31" i="19"/>
  <c r="BP32" i="19" s="1"/>
  <c r="BP10" i="20"/>
  <c r="BD31" i="19"/>
  <c r="BD32" i="19" s="1"/>
  <c r="BD10" i="20"/>
  <c r="BL31" i="19"/>
  <c r="BL32" i="19" s="1"/>
  <c r="BL10" i="20"/>
  <c r="BQ31" i="19"/>
  <c r="BQ32" i="19" s="1"/>
  <c r="BQ10" i="20"/>
  <c r="BT31" i="19"/>
  <c r="BT32" i="19" s="1"/>
  <c r="BT10" i="20"/>
  <c r="BC21" i="18"/>
  <c r="BR10" i="20" l="1"/>
  <c r="BR31" i="19"/>
  <c r="BR32" i="19" s="1"/>
  <c r="BR37" i="20"/>
  <c r="BO11" i="20"/>
  <c r="BS11" i="20"/>
  <c r="BG11" i="20"/>
  <c r="BC11" i="20"/>
  <c r="BH11" i="20"/>
  <c r="BT11" i="20"/>
  <c r="BK11" i="20"/>
  <c r="BN11" i="20"/>
  <c r="BF11" i="20"/>
  <c r="BL11" i="20"/>
  <c r="BI31" i="19"/>
  <c r="BI32" i="19" s="1"/>
  <c r="BI10" i="20"/>
  <c r="BQ11" i="20"/>
  <c r="BD11" i="20"/>
  <c r="BJ31" i="19"/>
  <c r="BJ32" i="19" s="1"/>
  <c r="BJ10" i="20"/>
  <c r="BP11" i="20"/>
  <c r="BS12" i="12"/>
  <c r="BR12" i="12"/>
  <c r="BQ12" i="12"/>
  <c r="BH12" i="12"/>
  <c r="BR11" i="20" l="1"/>
  <c r="BR44" i="20" s="1"/>
  <c r="BT44" i="20"/>
  <c r="BJ11" i="20"/>
  <c r="BI11" i="20"/>
  <c r="BC12" i="12"/>
  <c r="BL12" i="12"/>
  <c r="BE12" i="12"/>
  <c r="BM12" i="12"/>
  <c r="BK12" i="12"/>
  <c r="BF12" i="12"/>
  <c r="BN12" i="12"/>
  <c r="BG12" i="12"/>
  <c r="BO12" i="12"/>
  <c r="BD12" i="12"/>
  <c r="BJ12" i="12"/>
  <c r="BP12" i="12"/>
  <c r="BI12" i="12"/>
  <c r="BR36" i="20" l="1"/>
  <c r="BR23" i="16" l="1"/>
  <c r="BS44" i="20" l="1"/>
  <c r="BQ36" i="20" l="1"/>
  <c r="BQ23" i="16" l="1"/>
  <c r="BQ44" i="20" l="1"/>
  <c r="BP36" i="20" l="1"/>
  <c r="BP23" i="16"/>
  <c r="BP44" i="20" l="1"/>
  <c r="BO23" i="16" l="1"/>
  <c r="BO36" i="20" l="1"/>
  <c r="BO44" i="20" l="1"/>
  <c r="BN36" i="20" l="1"/>
  <c r="BN23" i="16" l="1"/>
  <c r="BN44" i="20" l="1"/>
  <c r="BM36" i="20" l="1"/>
  <c r="BM23" i="16" l="1"/>
  <c r="BM44" i="20" l="1"/>
  <c r="BL36" i="20"/>
  <c r="BL23" i="16"/>
  <c r="BL44" i="20" l="1"/>
  <c r="BJ36" i="20" l="1"/>
  <c r="BH36" i="20"/>
  <c r="BE36" i="20"/>
  <c r="BF36" i="20"/>
  <c r="BI36" i="20"/>
  <c r="BD36" i="20"/>
  <c r="BG37" i="20" l="1"/>
  <c r="BJ37" i="20"/>
  <c r="BH37" i="20"/>
  <c r="BI37" i="20"/>
  <c r="BG36" i="20"/>
  <c r="BD37" i="20"/>
  <c r="BE37" i="20"/>
  <c r="BF37" i="20"/>
  <c r="BC36" i="20"/>
  <c r="BC37" i="20"/>
  <c r="BF44" i="20" l="1"/>
  <c r="BE44" i="20"/>
  <c r="BH44" i="20"/>
  <c r="BI44" i="20"/>
  <c r="BD44" i="20"/>
  <c r="BC44" i="20"/>
  <c r="BJ44" i="20"/>
  <c r="BG44" i="20"/>
  <c r="BK23" i="16" l="1"/>
  <c r="BL37" i="20" l="1"/>
  <c r="BM37" i="20"/>
  <c r="BK37" i="20"/>
  <c r="BK36" i="20"/>
  <c r="BN37" i="20"/>
  <c r="BK44" i="20" l="1"/>
  <c r="BJ23" i="16" l="1"/>
  <c r="BI23" i="16" l="1"/>
  <c r="BH23" i="16" l="1"/>
  <c r="BG23" i="16" l="1"/>
  <c r="BF23" i="16" l="1"/>
  <c r="BE23" i="16" l="1"/>
  <c r="BD23" i="16" l="1"/>
  <c r="BC23" i="16" l="1"/>
  <c r="BY6" i="13" l="1"/>
  <c r="BW8" i="16" l="1"/>
  <c r="CB8" i="16"/>
  <c r="BV8" i="16"/>
  <c r="CA8" i="16"/>
  <c r="BX8" i="16"/>
  <c r="BZ8" i="16"/>
  <c r="BY8" i="16"/>
  <c r="CB29" i="9" l="1"/>
  <c r="BW29" i="9"/>
  <c r="BV29" i="9"/>
  <c r="BT29" i="9"/>
  <c r="BO29" i="9"/>
  <c r="BN29" i="9"/>
  <c r="BM29" i="9"/>
  <c r="BG29" i="9"/>
  <c r="BF29" i="9"/>
  <c r="BE29" i="9"/>
  <c r="BD29" i="9"/>
  <c r="CC38" i="9"/>
  <c r="CB38" i="9"/>
  <c r="CA38" i="9"/>
  <c r="BZ38" i="9"/>
  <c r="BY38" i="9"/>
  <c r="BX38" i="9"/>
  <c r="BW38" i="9"/>
  <c r="BV38" i="9"/>
  <c r="BU38" i="9"/>
  <c r="BT38" i="9"/>
  <c r="BS38" i="9"/>
  <c r="BR38" i="9"/>
  <c r="BQ38" i="9"/>
  <c r="BP38" i="9"/>
  <c r="BO38" i="9"/>
  <c r="BN38" i="9"/>
  <c r="BM38" i="9"/>
  <c r="BL38" i="9"/>
  <c r="BK38" i="9"/>
  <c r="BJ38" i="9"/>
  <c r="BI38" i="9"/>
  <c r="BH38" i="9"/>
  <c r="BG38" i="9"/>
  <c r="BF38" i="9"/>
  <c r="BE38" i="9"/>
  <c r="BD38" i="9"/>
  <c r="BC38" i="9"/>
  <c r="CC37" i="9"/>
  <c r="CB37" i="9"/>
  <c r="CA37" i="9"/>
  <c r="BZ37" i="9"/>
  <c r="BY37" i="9"/>
  <c r="BX37" i="9"/>
  <c r="BW37" i="9"/>
  <c r="BV37" i="9"/>
  <c r="BU37" i="9"/>
  <c r="BT37" i="9"/>
  <c r="BS37" i="9"/>
  <c r="BR37" i="9"/>
  <c r="BQ37" i="9"/>
  <c r="BP37" i="9"/>
  <c r="BO37" i="9"/>
  <c r="BN37" i="9"/>
  <c r="BM37" i="9"/>
  <c r="BK37" i="9"/>
  <c r="BJ37" i="9"/>
  <c r="BI37" i="9"/>
  <c r="BH37" i="9"/>
  <c r="BG37" i="9"/>
  <c r="BF37" i="9"/>
  <c r="BE37" i="9"/>
  <c r="BD37" i="9"/>
  <c r="BC37" i="9"/>
  <c r="CC36" i="9"/>
  <c r="CB36" i="9"/>
  <c r="CA36" i="9"/>
  <c r="BZ36" i="9"/>
  <c r="BY36" i="9"/>
  <c r="BX36" i="9"/>
  <c r="BW36" i="9"/>
  <c r="BV36" i="9"/>
  <c r="BU36" i="9"/>
  <c r="BT36" i="9"/>
  <c r="BS36" i="9"/>
  <c r="BR36" i="9"/>
  <c r="BQ36" i="9"/>
  <c r="BO36" i="9"/>
  <c r="BN36" i="9"/>
  <c r="BM36" i="9"/>
  <c r="BL36" i="9"/>
  <c r="BK36" i="9"/>
  <c r="BJ36" i="9"/>
  <c r="BI36" i="9"/>
  <c r="BH36" i="9"/>
  <c r="BG36" i="9"/>
  <c r="BF36" i="9"/>
  <c r="BE36" i="9"/>
  <c r="BD36" i="9"/>
  <c r="BC36" i="9"/>
  <c r="BG51" i="6"/>
  <c r="BF51" i="6"/>
  <c r="BE51" i="6"/>
  <c r="BD51" i="6"/>
  <c r="BC51" i="6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L18" i="7"/>
  <c r="BK18" i="7"/>
  <c r="BJ18" i="7"/>
  <c r="BI18" i="7"/>
  <c r="BH18" i="7"/>
  <c r="BG18" i="7"/>
  <c r="BF18" i="7"/>
  <c r="BD18" i="7"/>
  <c r="BC18" i="7"/>
  <c r="CC14" i="7"/>
  <c r="CB14" i="7"/>
  <c r="CB13" i="7" s="1"/>
  <c r="CA14" i="7"/>
  <c r="CA13" i="7" s="1"/>
  <c r="BZ14" i="7"/>
  <c r="BZ13" i="7" s="1"/>
  <c r="BY14" i="7"/>
  <c r="BY13" i="7" s="1"/>
  <c r="BX14" i="7"/>
  <c r="BW14" i="7"/>
  <c r="BW13" i="7" s="1"/>
  <c r="BV14" i="7"/>
  <c r="BV13" i="7" s="1"/>
  <c r="BU14" i="7"/>
  <c r="BT14" i="7"/>
  <c r="BT13" i="7" s="1"/>
  <c r="BS14" i="7"/>
  <c r="BS13" i="7" s="1"/>
  <c r="BR14" i="7"/>
  <c r="BR13" i="7" s="1"/>
  <c r="BQ14" i="7"/>
  <c r="BQ13" i="7" s="1"/>
  <c r="BP14" i="7"/>
  <c r="BO14" i="7"/>
  <c r="BO13" i="7" s="1"/>
  <c r="BN14" i="7"/>
  <c r="BN13" i="7" s="1"/>
  <c r="BL14" i="7"/>
  <c r="BL13" i="7" s="1"/>
  <c r="BK14" i="7"/>
  <c r="BK13" i="7" s="1"/>
  <c r="BJ14" i="7"/>
  <c r="BJ13" i="7" s="1"/>
  <c r="BI14" i="7"/>
  <c r="BI13" i="7" s="1"/>
  <c r="BH14" i="7"/>
  <c r="BG14" i="7"/>
  <c r="BG13" i="7" s="1"/>
  <c r="BF14" i="7"/>
  <c r="BF13" i="7" s="1"/>
  <c r="BE14" i="7"/>
  <c r="BD14" i="7"/>
  <c r="BD13" i="7" s="1"/>
  <c r="BC14" i="7"/>
  <c r="BC13" i="7" s="1"/>
  <c r="CC9" i="7"/>
  <c r="CB9" i="7"/>
  <c r="CA9" i="7"/>
  <c r="BZ9" i="7"/>
  <c r="BY9" i="7"/>
  <c r="BX9" i="7"/>
  <c r="BX7" i="7" s="1"/>
  <c r="BW9" i="7"/>
  <c r="BV9" i="7"/>
  <c r="BU9" i="7"/>
  <c r="BT9" i="7"/>
  <c r="BS9" i="7"/>
  <c r="BS7" i="7" s="1"/>
  <c r="BR9" i="7"/>
  <c r="BR7" i="7" s="1"/>
  <c r="BQ9" i="7"/>
  <c r="BP9" i="7"/>
  <c r="BO9" i="7"/>
  <c r="BN9" i="7"/>
  <c r="BL9" i="7"/>
  <c r="BL7" i="7" s="1"/>
  <c r="BK9" i="7"/>
  <c r="BJ9" i="7"/>
  <c r="BI9" i="7"/>
  <c r="BH9" i="7"/>
  <c r="BG9" i="7"/>
  <c r="BF9" i="7"/>
  <c r="BE9" i="7"/>
  <c r="BD9" i="7"/>
  <c r="BC9" i="7"/>
  <c r="CC82" i="10"/>
  <c r="CB82" i="10"/>
  <c r="CA82" i="10"/>
  <c r="BZ82" i="10"/>
  <c r="BY82" i="10"/>
  <c r="BX82" i="10"/>
  <c r="BW82" i="10"/>
  <c r="BV82" i="10"/>
  <c r="BU82" i="10"/>
  <c r="BT82" i="10"/>
  <c r="BS82" i="10"/>
  <c r="BR82" i="10"/>
  <c r="BQ82" i="10"/>
  <c r="BP82" i="10"/>
  <c r="BO82" i="10"/>
  <c r="BN82" i="10"/>
  <c r="BM82" i="10"/>
  <c r="BL82" i="10"/>
  <c r="BK82" i="10"/>
  <c r="BJ82" i="10"/>
  <c r="BI82" i="10"/>
  <c r="BH82" i="10"/>
  <c r="BG82" i="10"/>
  <c r="BF82" i="10"/>
  <c r="BE82" i="10"/>
  <c r="BD82" i="10"/>
  <c r="BC82" i="10"/>
  <c r="CC55" i="10"/>
  <c r="CB55" i="10"/>
  <c r="CA55" i="10"/>
  <c r="BZ55" i="10"/>
  <c r="BY55" i="10"/>
  <c r="BX55" i="10"/>
  <c r="BW55" i="10"/>
  <c r="BV55" i="10"/>
  <c r="BU55" i="10"/>
  <c r="BT55" i="10"/>
  <c r="BS55" i="10"/>
  <c r="BR55" i="10"/>
  <c r="BQ55" i="10"/>
  <c r="BP55" i="10"/>
  <c r="BN55" i="10"/>
  <c r="BM55" i="10"/>
  <c r="BL55" i="10"/>
  <c r="BK55" i="10"/>
  <c r="BJ55" i="10"/>
  <c r="BI55" i="10"/>
  <c r="BH55" i="10"/>
  <c r="BF55" i="10"/>
  <c r="BE55" i="10"/>
  <c r="BD55" i="10"/>
  <c r="BC55" i="10"/>
  <c r="CC65" i="10"/>
  <c r="CB65" i="10"/>
  <c r="CA65" i="10"/>
  <c r="BZ65" i="10"/>
  <c r="BY65" i="10"/>
  <c r="BX65" i="10"/>
  <c r="BW65" i="10"/>
  <c r="BV65" i="10"/>
  <c r="BU65" i="10"/>
  <c r="BT65" i="10"/>
  <c r="BS65" i="10"/>
  <c r="BR65" i="10"/>
  <c r="BQ65" i="10"/>
  <c r="BP65" i="10"/>
  <c r="BO65" i="10"/>
  <c r="BN65" i="10"/>
  <c r="BM65" i="10"/>
  <c r="BL65" i="10"/>
  <c r="BK65" i="10"/>
  <c r="BJ65" i="10"/>
  <c r="BI65" i="10"/>
  <c r="BH65" i="10"/>
  <c r="BG65" i="10"/>
  <c r="BF65" i="10"/>
  <c r="BE65" i="10"/>
  <c r="BD65" i="10"/>
  <c r="BC65" i="10"/>
  <c r="CC39" i="10"/>
  <c r="CC37" i="10" s="1"/>
  <c r="CB39" i="10"/>
  <c r="CB37" i="10" s="1"/>
  <c r="CA39" i="10"/>
  <c r="BZ39" i="10"/>
  <c r="BZ37" i="10" s="1"/>
  <c r="BY39" i="10"/>
  <c r="BY37" i="10" s="1"/>
  <c r="BX39" i="10"/>
  <c r="BV39" i="10"/>
  <c r="BU39" i="10"/>
  <c r="BU37" i="10" s="1"/>
  <c r="BT39" i="10"/>
  <c r="BT37" i="10" s="1"/>
  <c r="BR39" i="10"/>
  <c r="BR37" i="10" s="1"/>
  <c r="BQ39" i="10"/>
  <c r="BQ37" i="10" s="1"/>
  <c r="BP39" i="10"/>
  <c r="BO39" i="10"/>
  <c r="BN39" i="10"/>
  <c r="BM39" i="10"/>
  <c r="BM37" i="10" s="1"/>
  <c r="BL39" i="10"/>
  <c r="BL37" i="10" s="1"/>
  <c r="BK39" i="10"/>
  <c r="BJ39" i="10"/>
  <c r="BJ37" i="10" s="1"/>
  <c r="BI39" i="10"/>
  <c r="BI37" i="10" s="1"/>
  <c r="BH39" i="10"/>
  <c r="BH37" i="10" s="1"/>
  <c r="BG39" i="10"/>
  <c r="BF39" i="10"/>
  <c r="BE39" i="10"/>
  <c r="BE37" i="10" s="1"/>
  <c r="BD39" i="10"/>
  <c r="BD37" i="10" s="1"/>
  <c r="BC39" i="10"/>
  <c r="CC83" i="10"/>
  <c r="CB83" i="10"/>
  <c r="CA83" i="10"/>
  <c r="BZ83" i="10"/>
  <c r="BY83" i="10"/>
  <c r="BX83" i="10"/>
  <c r="BW83" i="10"/>
  <c r="BV83" i="10"/>
  <c r="BU83" i="10"/>
  <c r="BT83" i="10"/>
  <c r="BS83" i="10"/>
  <c r="BR83" i="10"/>
  <c r="BQ83" i="10"/>
  <c r="BP83" i="10"/>
  <c r="BO83" i="10"/>
  <c r="BN83" i="10"/>
  <c r="BM83" i="10"/>
  <c r="BL83" i="10"/>
  <c r="BK83" i="10"/>
  <c r="BJ83" i="10"/>
  <c r="BI83" i="10"/>
  <c r="BH83" i="10"/>
  <c r="BG83" i="10"/>
  <c r="BF83" i="10"/>
  <c r="BE83" i="10"/>
  <c r="BD83" i="10"/>
  <c r="BC83" i="10"/>
  <c r="CC81" i="10"/>
  <c r="CB81" i="10"/>
  <c r="CA81" i="10"/>
  <c r="BZ81" i="10"/>
  <c r="BY81" i="10"/>
  <c r="BX81" i="10"/>
  <c r="BW81" i="10"/>
  <c r="BV81" i="10"/>
  <c r="BU81" i="10"/>
  <c r="BT81" i="10"/>
  <c r="BS81" i="10"/>
  <c r="BR81" i="10"/>
  <c r="BQ81" i="10"/>
  <c r="BP81" i="10"/>
  <c r="BO81" i="10"/>
  <c r="BN81" i="10"/>
  <c r="BM81" i="10"/>
  <c r="BL81" i="10"/>
  <c r="BK81" i="10"/>
  <c r="BJ81" i="10"/>
  <c r="BI81" i="10"/>
  <c r="BH81" i="10"/>
  <c r="BG81" i="10"/>
  <c r="BF81" i="10"/>
  <c r="BE81" i="10"/>
  <c r="BD81" i="10"/>
  <c r="BC81" i="10"/>
  <c r="CC77" i="10"/>
  <c r="CB77" i="10"/>
  <c r="CA77" i="10"/>
  <c r="BZ77" i="10"/>
  <c r="BY77" i="10"/>
  <c r="BX77" i="10"/>
  <c r="BW77" i="10"/>
  <c r="BV77" i="10"/>
  <c r="BU77" i="10"/>
  <c r="BT77" i="10"/>
  <c r="BS77" i="10"/>
  <c r="BR77" i="10"/>
  <c r="BQ77" i="10"/>
  <c r="BP77" i="10"/>
  <c r="BO77" i="10"/>
  <c r="BN77" i="10"/>
  <c r="BM77" i="10"/>
  <c r="BL77" i="10"/>
  <c r="BK77" i="10"/>
  <c r="BJ77" i="10"/>
  <c r="BI77" i="10"/>
  <c r="BH77" i="10"/>
  <c r="BG77" i="10"/>
  <c r="BF77" i="10"/>
  <c r="BE77" i="10"/>
  <c r="BD77" i="10"/>
  <c r="BC77" i="10"/>
  <c r="CC76" i="10"/>
  <c r="CB76" i="10"/>
  <c r="CA76" i="10"/>
  <c r="BZ76" i="10"/>
  <c r="BY76" i="10"/>
  <c r="BX76" i="10"/>
  <c r="BW76" i="10"/>
  <c r="BV76" i="10"/>
  <c r="BU76" i="10"/>
  <c r="BT76" i="10"/>
  <c r="BS76" i="10"/>
  <c r="BR76" i="10"/>
  <c r="BQ76" i="10"/>
  <c r="BP76" i="10"/>
  <c r="BO76" i="10"/>
  <c r="BN76" i="10"/>
  <c r="BM76" i="10"/>
  <c r="BL76" i="10"/>
  <c r="BK76" i="10"/>
  <c r="BJ76" i="10"/>
  <c r="BI76" i="10"/>
  <c r="BH76" i="10"/>
  <c r="BG76" i="10"/>
  <c r="BF76" i="10"/>
  <c r="BE76" i="10"/>
  <c r="BD76" i="10"/>
  <c r="BC76" i="10"/>
  <c r="CB75" i="10"/>
  <c r="CA75" i="10"/>
  <c r="BZ75" i="10"/>
  <c r="BU75" i="10"/>
  <c r="BT75" i="10"/>
  <c r="BS75" i="10"/>
  <c r="BR75" i="10"/>
  <c r="BQ75" i="10"/>
  <c r="BO75" i="10"/>
  <c r="BM75" i="10"/>
  <c r="BL75" i="10"/>
  <c r="BJ75" i="10"/>
  <c r="BH75" i="10"/>
  <c r="BF75" i="10"/>
  <c r="BE75" i="10"/>
  <c r="BD75" i="10"/>
  <c r="CC73" i="10"/>
  <c r="CB73" i="10"/>
  <c r="CA73" i="10"/>
  <c r="BZ73" i="10"/>
  <c r="BY73" i="10"/>
  <c r="BX73" i="10"/>
  <c r="BW73" i="10"/>
  <c r="BV73" i="10"/>
  <c r="BU73" i="10"/>
  <c r="BT73" i="10"/>
  <c r="BS73" i="10"/>
  <c r="BR73" i="10"/>
  <c r="BQ73" i="10"/>
  <c r="BP73" i="10"/>
  <c r="BO73" i="10"/>
  <c r="BN73" i="10"/>
  <c r="BM73" i="10"/>
  <c r="BL73" i="10"/>
  <c r="BK73" i="10"/>
  <c r="BJ73" i="10"/>
  <c r="BI73" i="10"/>
  <c r="BH73" i="10"/>
  <c r="BG73" i="10"/>
  <c r="BF73" i="10"/>
  <c r="BE73" i="10"/>
  <c r="BD73" i="10"/>
  <c r="BC73" i="10"/>
  <c r="CC72" i="10"/>
  <c r="CC18" i="20" s="1"/>
  <c r="CB72" i="10"/>
  <c r="CB18" i="20" s="1"/>
  <c r="CA72" i="10"/>
  <c r="CA18" i="20" s="1"/>
  <c r="BZ72" i="10"/>
  <c r="BZ18" i="20" s="1"/>
  <c r="BY72" i="10"/>
  <c r="BY18" i="20" s="1"/>
  <c r="BX72" i="10"/>
  <c r="BX18" i="20" s="1"/>
  <c r="BW72" i="10"/>
  <c r="BW18" i="20" s="1"/>
  <c r="BV72" i="10"/>
  <c r="BV18" i="20" s="1"/>
  <c r="BU72" i="10"/>
  <c r="BU18" i="20" s="1"/>
  <c r="BT72" i="10"/>
  <c r="BT18" i="20" s="1"/>
  <c r="BS72" i="10"/>
  <c r="BS18" i="20" s="1"/>
  <c r="BR72" i="10"/>
  <c r="BR18" i="20" s="1"/>
  <c r="BQ72" i="10"/>
  <c r="BQ18" i="20" s="1"/>
  <c r="BP72" i="10"/>
  <c r="BP18" i="20" s="1"/>
  <c r="BO72" i="10"/>
  <c r="BO18" i="20" s="1"/>
  <c r="BN72" i="10"/>
  <c r="BN18" i="20" s="1"/>
  <c r="BM72" i="10"/>
  <c r="BM18" i="20" s="1"/>
  <c r="BL72" i="10"/>
  <c r="BL18" i="20" s="1"/>
  <c r="BK72" i="10"/>
  <c r="BK18" i="20" s="1"/>
  <c r="BJ72" i="10"/>
  <c r="BJ18" i="20" s="1"/>
  <c r="BI72" i="10"/>
  <c r="BI18" i="20" s="1"/>
  <c r="BH72" i="10"/>
  <c r="BH18" i="20" s="1"/>
  <c r="BG72" i="10"/>
  <c r="BG18" i="20" s="1"/>
  <c r="BF72" i="10"/>
  <c r="BF18" i="20" s="1"/>
  <c r="BE72" i="10"/>
  <c r="BE18" i="20" s="1"/>
  <c r="BD72" i="10"/>
  <c r="BD18" i="20" s="1"/>
  <c r="BC72" i="10"/>
  <c r="BC18" i="20" s="1"/>
  <c r="CC71" i="10"/>
  <c r="CB71" i="10"/>
  <c r="CB17" i="20" s="1"/>
  <c r="CA71" i="10"/>
  <c r="CA17" i="20" s="1"/>
  <c r="BZ71" i="10"/>
  <c r="BZ17" i="20" s="1"/>
  <c r="BY71" i="10"/>
  <c r="BY17" i="20" s="1"/>
  <c r="BX71" i="10"/>
  <c r="BX17" i="20" s="1"/>
  <c r="BW71" i="10"/>
  <c r="BW17" i="20" s="1"/>
  <c r="BV71" i="10"/>
  <c r="BV17" i="20" s="1"/>
  <c r="BU71" i="10"/>
  <c r="BU17" i="20" s="1"/>
  <c r="BT71" i="10"/>
  <c r="BT17" i="20" s="1"/>
  <c r="BS71" i="10"/>
  <c r="BS17" i="20" s="1"/>
  <c r="BR71" i="10"/>
  <c r="BR17" i="20" s="1"/>
  <c r="BQ71" i="10"/>
  <c r="BQ17" i="20" s="1"/>
  <c r="BP71" i="10"/>
  <c r="BP17" i="20" s="1"/>
  <c r="BO71" i="10"/>
  <c r="BO17" i="20" s="1"/>
  <c r="BN71" i="10"/>
  <c r="BN17" i="20" s="1"/>
  <c r="BM71" i="10"/>
  <c r="BM17" i="20" s="1"/>
  <c r="BL71" i="10"/>
  <c r="BL17" i="20" s="1"/>
  <c r="BK71" i="10"/>
  <c r="BK17" i="20" s="1"/>
  <c r="BJ71" i="10"/>
  <c r="BJ17" i="20" s="1"/>
  <c r="BI71" i="10"/>
  <c r="BI17" i="20" s="1"/>
  <c r="BH71" i="10"/>
  <c r="BH17" i="20" s="1"/>
  <c r="BG71" i="10"/>
  <c r="BG17" i="20" s="1"/>
  <c r="BF71" i="10"/>
  <c r="BF17" i="20" s="1"/>
  <c r="BE71" i="10"/>
  <c r="BD71" i="10"/>
  <c r="BD17" i="20" s="1"/>
  <c r="BC71" i="10"/>
  <c r="BC17" i="20" s="1"/>
  <c r="CC66" i="10"/>
  <c r="CB66" i="10"/>
  <c r="CA66" i="10"/>
  <c r="BZ66" i="10"/>
  <c r="BY66" i="10"/>
  <c r="BX66" i="10"/>
  <c r="BW66" i="10"/>
  <c r="BV66" i="10"/>
  <c r="BU66" i="10"/>
  <c r="BT66" i="10"/>
  <c r="BS66" i="10"/>
  <c r="BR66" i="10"/>
  <c r="BQ66" i="10"/>
  <c r="BP66" i="10"/>
  <c r="BO66" i="10"/>
  <c r="BN66" i="10"/>
  <c r="BM66" i="10"/>
  <c r="BL66" i="10"/>
  <c r="BK66" i="10"/>
  <c r="BJ66" i="10"/>
  <c r="BI66" i="10"/>
  <c r="BH66" i="10"/>
  <c r="BG66" i="10"/>
  <c r="BF66" i="10"/>
  <c r="BE66" i="10"/>
  <c r="BD66" i="10"/>
  <c r="BC66" i="10"/>
  <c r="BW39" i="10" l="1"/>
  <c r="BW37" i="10" s="1"/>
  <c r="BP36" i="9"/>
  <c r="BL37" i="9"/>
  <c r="BL29" i="9"/>
  <c r="BM9" i="7"/>
  <c r="BM7" i="7" s="1"/>
  <c r="CC23" i="7"/>
  <c r="BO51" i="6"/>
  <c r="BW51" i="6"/>
  <c r="BU29" i="9"/>
  <c r="CC29" i="9"/>
  <c r="BN51" i="6"/>
  <c r="BH51" i="6"/>
  <c r="BP51" i="6"/>
  <c r="BX51" i="6"/>
  <c r="BG37" i="10"/>
  <c r="BO55" i="10"/>
  <c r="BO37" i="10" s="1"/>
  <c r="BM14" i="7"/>
  <c r="BM18" i="7"/>
  <c r="BI51" i="6"/>
  <c r="BQ51" i="6"/>
  <c r="BY51" i="6"/>
  <c r="BJ51" i="6"/>
  <c r="BR51" i="6"/>
  <c r="BZ51" i="6"/>
  <c r="BG55" i="10"/>
  <c r="BV51" i="6"/>
  <c r="BK51" i="6"/>
  <c r="BS51" i="6"/>
  <c r="CA51" i="6"/>
  <c r="BE18" i="7"/>
  <c r="BE13" i="7" s="1"/>
  <c r="BL51" i="6"/>
  <c r="BT51" i="6"/>
  <c r="CB51" i="6"/>
  <c r="BM51" i="6"/>
  <c r="BU51" i="6"/>
  <c r="CC51" i="6"/>
  <c r="BS50" i="10"/>
  <c r="BR11" i="16"/>
  <c r="BK11" i="16"/>
  <c r="CA11" i="16"/>
  <c r="BK10" i="16"/>
  <c r="CA10" i="16"/>
  <c r="BC17" i="16"/>
  <c r="BG64" i="10"/>
  <c r="BG63" i="10" s="1"/>
  <c r="BG61" i="10" s="1"/>
  <c r="BG15" i="10"/>
  <c r="BO64" i="10"/>
  <c r="BO63" i="10" s="1"/>
  <c r="BO15" i="10"/>
  <c r="BW64" i="10"/>
  <c r="BW63" i="10" s="1"/>
  <c r="BW15" i="10"/>
  <c r="BG70" i="10"/>
  <c r="BO70" i="10"/>
  <c r="BW70" i="10"/>
  <c r="BG75" i="10"/>
  <c r="BW75" i="10"/>
  <c r="BG78" i="10"/>
  <c r="BW26" i="10"/>
  <c r="BG31" i="10"/>
  <c r="BG80" i="10"/>
  <c r="BG79" i="10" s="1"/>
  <c r="BO31" i="10"/>
  <c r="BO80" i="10"/>
  <c r="BO79" i="10" s="1"/>
  <c r="BW31" i="10"/>
  <c r="BW80" i="10"/>
  <c r="BW79" i="10" s="1"/>
  <c r="BG44" i="10"/>
  <c r="BO44" i="10"/>
  <c r="BW44" i="10"/>
  <c r="BG50" i="10"/>
  <c r="BO50" i="10"/>
  <c r="BW50" i="10"/>
  <c r="BE7" i="7"/>
  <c r="CC7" i="7"/>
  <c r="BU13" i="7"/>
  <c r="CC13" i="7"/>
  <c r="BU7" i="7"/>
  <c r="BF59" i="6"/>
  <c r="BF58" i="6" s="1"/>
  <c r="BF26" i="20" s="1"/>
  <c r="BF63" i="6"/>
  <c r="BF62" i="6" s="1"/>
  <c r="BN63" i="6"/>
  <c r="BN59" i="6"/>
  <c r="BN58" i="6" s="1"/>
  <c r="BD24" i="9"/>
  <c r="BD6" i="12" s="1"/>
  <c r="BD35" i="9"/>
  <c r="BD34" i="9" s="1"/>
  <c r="BL24" i="9"/>
  <c r="BL6" i="12" s="1"/>
  <c r="BL35" i="9"/>
  <c r="BL34" i="9" s="1"/>
  <c r="BT24" i="9"/>
  <c r="BT6" i="12" s="1"/>
  <c r="BT35" i="9"/>
  <c r="BT34" i="9" s="1"/>
  <c r="CB35" i="9"/>
  <c r="CB34" i="9" s="1"/>
  <c r="CB24" i="9"/>
  <c r="CB6" i="12" s="1"/>
  <c r="BD18" i="9"/>
  <c r="BD42" i="9"/>
  <c r="BD7" i="9"/>
  <c r="BD7" i="12" s="1"/>
  <c r="BL42" i="9"/>
  <c r="BL18" i="9"/>
  <c r="BL7" i="9"/>
  <c r="BL7" i="12" s="1"/>
  <c r="BT18" i="9"/>
  <c r="BT42" i="9"/>
  <c r="BT7" i="9"/>
  <c r="BT7" i="12" s="1"/>
  <c r="CB7" i="9"/>
  <c r="CB7" i="12" s="1"/>
  <c r="CB18" i="9"/>
  <c r="CB42" i="9"/>
  <c r="BH19" i="9"/>
  <c r="BH53" i="9" s="1"/>
  <c r="BH43" i="9"/>
  <c r="BP43" i="9"/>
  <c r="BP19" i="9"/>
  <c r="BP53" i="9" s="1"/>
  <c r="BX19" i="9"/>
  <c r="BX53" i="9" s="1"/>
  <c r="BX43" i="9"/>
  <c r="BD44" i="9"/>
  <c r="BD20" i="9"/>
  <c r="BD54" i="9" s="1"/>
  <c r="BL20" i="9"/>
  <c r="BL54" i="9" s="1"/>
  <c r="BL44" i="9"/>
  <c r="BT20" i="9"/>
  <c r="BT54" i="9" s="1"/>
  <c r="BT44" i="9"/>
  <c r="CB20" i="9"/>
  <c r="CB54" i="9" s="1"/>
  <c r="CB44" i="9"/>
  <c r="BH45" i="9"/>
  <c r="BH21" i="9"/>
  <c r="BH55" i="9" s="1"/>
  <c r="BP45" i="9"/>
  <c r="BP21" i="9"/>
  <c r="BP55" i="9" s="1"/>
  <c r="BX45" i="9"/>
  <c r="BX21" i="9"/>
  <c r="BX55" i="9" s="1"/>
  <c r="BD47" i="9"/>
  <c r="BD12" i="9"/>
  <c r="BL47" i="9"/>
  <c r="BL12" i="9"/>
  <c r="BT12" i="9"/>
  <c r="BT47" i="9"/>
  <c r="CB47" i="9"/>
  <c r="CB12" i="9"/>
  <c r="BH48" i="9"/>
  <c r="BH62" i="9" s="1"/>
  <c r="BP48" i="9"/>
  <c r="BP62" i="9" s="1"/>
  <c r="BX48" i="9"/>
  <c r="BD49" i="9"/>
  <c r="BL49" i="9"/>
  <c r="BT49" i="9"/>
  <c r="CB49" i="9"/>
  <c r="BH50" i="9"/>
  <c r="BP50" i="9"/>
  <c r="BX50" i="9"/>
  <c r="BP8" i="16"/>
  <c r="BO11" i="16"/>
  <c r="BK16" i="16"/>
  <c r="BS17" i="16"/>
  <c r="CA20" i="16"/>
  <c r="BE8" i="16"/>
  <c r="BM8" i="16"/>
  <c r="BU8" i="16"/>
  <c r="BD10" i="16"/>
  <c r="BT16" i="16"/>
  <c r="BD17" i="16"/>
  <c r="BT17" i="16"/>
  <c r="CB17" i="16"/>
  <c r="BL19" i="16"/>
  <c r="BL20" i="16"/>
  <c r="BT20" i="16"/>
  <c r="CB20" i="16"/>
  <c r="BH64" i="10"/>
  <c r="BH63" i="10" s="1"/>
  <c r="BH15" i="10"/>
  <c r="BH70" i="10"/>
  <c r="BP75" i="10"/>
  <c r="BX75" i="10"/>
  <c r="BX26" i="10"/>
  <c r="BH31" i="10"/>
  <c r="BH80" i="10"/>
  <c r="BH79" i="10" s="1"/>
  <c r="BP31" i="10"/>
  <c r="BP80" i="10"/>
  <c r="BP79" i="10" s="1"/>
  <c r="BX80" i="10"/>
  <c r="BX79" i="10" s="1"/>
  <c r="BX31" i="10"/>
  <c r="BH44" i="10"/>
  <c r="BP44" i="10"/>
  <c r="BX44" i="10"/>
  <c r="BH50" i="10"/>
  <c r="BP50" i="10"/>
  <c r="BX50" i="10"/>
  <c r="BP37" i="10"/>
  <c r="BX37" i="10"/>
  <c r="BF7" i="7"/>
  <c r="BN7" i="7"/>
  <c r="BV7" i="7"/>
  <c r="BG59" i="6"/>
  <c r="BG58" i="6" s="1"/>
  <c r="BG26" i="20" s="1"/>
  <c r="BG63" i="6"/>
  <c r="BG62" i="6" s="1"/>
  <c r="BE24" i="9"/>
  <c r="BE6" i="12" s="1"/>
  <c r="BE35" i="9"/>
  <c r="BE34" i="9" s="1"/>
  <c r="BM24" i="9"/>
  <c r="BM6" i="12" s="1"/>
  <c r="BM35" i="9"/>
  <c r="BM34" i="9" s="1"/>
  <c r="BU35" i="9"/>
  <c r="BU34" i="9" s="1"/>
  <c r="BU24" i="9"/>
  <c r="BU6" i="12" s="1"/>
  <c r="CC24" i="9"/>
  <c r="CC6" i="12" s="1"/>
  <c r="CC35" i="9"/>
  <c r="CC34" i="9" s="1"/>
  <c r="BE18" i="9"/>
  <c r="BE42" i="9"/>
  <c r="BE7" i="9"/>
  <c r="BE7" i="12" s="1"/>
  <c r="BM7" i="9"/>
  <c r="BM7" i="12" s="1"/>
  <c r="BM42" i="9"/>
  <c r="BM18" i="9"/>
  <c r="BU18" i="9"/>
  <c r="BU42" i="9"/>
  <c r="BU7" i="9"/>
  <c r="BU7" i="12" s="1"/>
  <c r="CC7" i="9"/>
  <c r="CC7" i="12" s="1"/>
  <c r="CC18" i="9"/>
  <c r="CC42" i="9"/>
  <c r="BI43" i="9"/>
  <c r="BI19" i="9"/>
  <c r="BI53" i="9" s="1"/>
  <c r="BQ19" i="9"/>
  <c r="BQ53" i="9" s="1"/>
  <c r="BQ43" i="9"/>
  <c r="BY19" i="9"/>
  <c r="BY53" i="9" s="1"/>
  <c r="BY43" i="9"/>
  <c r="BE20" i="9"/>
  <c r="BE54" i="9" s="1"/>
  <c r="BE44" i="9"/>
  <c r="BM20" i="9"/>
  <c r="BM54" i="9" s="1"/>
  <c r="BM44" i="9"/>
  <c r="BU44" i="9"/>
  <c r="BU20" i="9"/>
  <c r="BU54" i="9" s="1"/>
  <c r="CC44" i="9"/>
  <c r="CC20" i="9"/>
  <c r="CC54" i="9" s="1"/>
  <c r="BI45" i="9"/>
  <c r="BI21" i="9"/>
  <c r="BI55" i="9" s="1"/>
  <c r="BQ45" i="9"/>
  <c r="BQ21" i="9"/>
  <c r="BQ55" i="9" s="1"/>
  <c r="BY21" i="9"/>
  <c r="BY55" i="9" s="1"/>
  <c r="BY45" i="9"/>
  <c r="BE12" i="9"/>
  <c r="BE47" i="9"/>
  <c r="BM47" i="9"/>
  <c r="BM12" i="9"/>
  <c r="BU12" i="9"/>
  <c r="BU47" i="9"/>
  <c r="CC12" i="9"/>
  <c r="CC47" i="9"/>
  <c r="BI48" i="9"/>
  <c r="BI62" i="9" s="1"/>
  <c r="BQ48" i="9"/>
  <c r="BY48" i="9"/>
  <c r="BE49" i="9"/>
  <c r="BM49" i="9"/>
  <c r="BU49" i="9"/>
  <c r="CC49" i="9"/>
  <c r="BI50" i="9"/>
  <c r="BQ50" i="9"/>
  <c r="BY50" i="9"/>
  <c r="BO10" i="16"/>
  <c r="BG16" i="16"/>
  <c r="BG17" i="16"/>
  <c r="BS8" i="16"/>
  <c r="BZ11" i="16"/>
  <c r="BJ10" i="16"/>
  <c r="BR10" i="16"/>
  <c r="BZ10" i="16"/>
  <c r="BD8" i="16"/>
  <c r="BT8" i="16"/>
  <c r="BC11" i="16"/>
  <c r="BS11" i="16"/>
  <c r="BC10" i="16"/>
  <c r="BS10" i="16"/>
  <c r="BC16" i="16"/>
  <c r="BS16" i="16"/>
  <c r="CA16" i="16"/>
  <c r="BK17" i="16"/>
  <c r="BC19" i="16"/>
  <c r="BC20" i="16"/>
  <c r="BS20" i="16"/>
  <c r="BX64" i="10"/>
  <c r="BX63" i="10" s="1"/>
  <c r="BX61" i="10" s="1"/>
  <c r="BX15" i="10"/>
  <c r="BX70" i="10"/>
  <c r="BE11" i="16"/>
  <c r="BM11" i="16"/>
  <c r="BU11" i="16"/>
  <c r="CC11" i="16"/>
  <c r="BE10" i="16"/>
  <c r="BM10" i="16"/>
  <c r="BU10" i="16"/>
  <c r="CC10" i="16"/>
  <c r="BE16" i="16"/>
  <c r="BM16" i="16"/>
  <c r="BU16" i="16"/>
  <c r="CC16" i="16"/>
  <c r="BE17" i="16"/>
  <c r="BM17" i="16"/>
  <c r="BU17" i="16"/>
  <c r="CC17" i="16"/>
  <c r="BE19" i="16"/>
  <c r="BM19" i="16"/>
  <c r="BU19" i="16"/>
  <c r="CC19" i="16"/>
  <c r="BE20" i="16"/>
  <c r="BM20" i="16"/>
  <c r="BU20" i="16"/>
  <c r="CC20" i="16"/>
  <c r="BI64" i="10"/>
  <c r="BI63" i="10" s="1"/>
  <c r="BI15" i="10"/>
  <c r="BQ15" i="10"/>
  <c r="BQ64" i="10"/>
  <c r="BQ63" i="10" s="1"/>
  <c r="BY64" i="10"/>
  <c r="BY63" i="10" s="1"/>
  <c r="BY15" i="10"/>
  <c r="BY13" i="10" s="1"/>
  <c r="BI70" i="10"/>
  <c r="BQ70" i="10"/>
  <c r="BY70" i="10"/>
  <c r="BI26" i="10"/>
  <c r="BI75" i="10"/>
  <c r="BY75" i="10"/>
  <c r="BI80" i="10"/>
  <c r="BI79" i="10" s="1"/>
  <c r="BI31" i="10"/>
  <c r="BQ80" i="10"/>
  <c r="BQ79" i="10" s="1"/>
  <c r="BQ31" i="10"/>
  <c r="BY80" i="10"/>
  <c r="BY79" i="10" s="1"/>
  <c r="BY31" i="10"/>
  <c r="BI44" i="10"/>
  <c r="BQ44" i="10"/>
  <c r="BY44" i="10"/>
  <c r="BI50" i="10"/>
  <c r="BQ50" i="10"/>
  <c r="BY50" i="10"/>
  <c r="BG7" i="7"/>
  <c r="BO7" i="7"/>
  <c r="BW7" i="7"/>
  <c r="BX59" i="6"/>
  <c r="BX58" i="6" s="1"/>
  <c r="BX63" i="6"/>
  <c r="BF35" i="9"/>
  <c r="BF34" i="9" s="1"/>
  <c r="BF24" i="9"/>
  <c r="BF6" i="12" s="1"/>
  <c r="BN35" i="9"/>
  <c r="BN34" i="9" s="1"/>
  <c r="BN24" i="9"/>
  <c r="BN6" i="12" s="1"/>
  <c r="BV24" i="9"/>
  <c r="BV6" i="12" s="1"/>
  <c r="BV35" i="9"/>
  <c r="BV34" i="9" s="1"/>
  <c r="BF42" i="9"/>
  <c r="BF18" i="9"/>
  <c r="BF7" i="9"/>
  <c r="BF7" i="12" s="1"/>
  <c r="BN42" i="9"/>
  <c r="BN18" i="9"/>
  <c r="BN7" i="9"/>
  <c r="BN7" i="12" s="1"/>
  <c r="BV7" i="9"/>
  <c r="BV7" i="12" s="1"/>
  <c r="BV18" i="9"/>
  <c r="BV42" i="9"/>
  <c r="BJ43" i="9"/>
  <c r="BJ19" i="9"/>
  <c r="BJ53" i="9" s="1"/>
  <c r="BR19" i="9"/>
  <c r="BR53" i="9" s="1"/>
  <c r="BR43" i="9"/>
  <c r="BZ43" i="9"/>
  <c r="BZ19" i="9"/>
  <c r="BZ53" i="9" s="1"/>
  <c r="BF20" i="9"/>
  <c r="BF54" i="9" s="1"/>
  <c r="BF44" i="9"/>
  <c r="BN20" i="9"/>
  <c r="BN54" i="9" s="1"/>
  <c r="BN44" i="9"/>
  <c r="BV44" i="9"/>
  <c r="BV20" i="9"/>
  <c r="BV54" i="9" s="1"/>
  <c r="BJ21" i="9"/>
  <c r="BJ55" i="9" s="1"/>
  <c r="BJ45" i="9"/>
  <c r="BR45" i="9"/>
  <c r="BR21" i="9"/>
  <c r="BR55" i="9" s="1"/>
  <c r="BZ21" i="9"/>
  <c r="BZ55" i="9" s="1"/>
  <c r="BZ45" i="9"/>
  <c r="BF47" i="9"/>
  <c r="BF12" i="9"/>
  <c r="BN47" i="9"/>
  <c r="BN12" i="9"/>
  <c r="BV12" i="9"/>
  <c r="BV47" i="9"/>
  <c r="BJ48" i="9"/>
  <c r="BJ62" i="9" s="1"/>
  <c r="BR48" i="9"/>
  <c r="BZ48" i="9"/>
  <c r="BF49" i="9"/>
  <c r="BN49" i="9"/>
  <c r="BV49" i="9"/>
  <c r="BJ50" i="9"/>
  <c r="BR50" i="9"/>
  <c r="BZ50" i="9"/>
  <c r="BL8" i="16"/>
  <c r="CA17" i="16"/>
  <c r="BK19" i="16"/>
  <c r="BS19" i="16"/>
  <c r="CA19" i="16"/>
  <c r="BK20" i="16"/>
  <c r="BD11" i="16"/>
  <c r="BL11" i="16"/>
  <c r="BT11" i="16"/>
  <c r="CB11" i="16"/>
  <c r="BL10" i="16"/>
  <c r="BT10" i="16"/>
  <c r="CB10" i="16"/>
  <c r="BD16" i="16"/>
  <c r="BL16" i="16"/>
  <c r="CB16" i="16"/>
  <c r="BL17" i="16"/>
  <c r="BD19" i="16"/>
  <c r="BT19" i="16"/>
  <c r="CB19" i="16"/>
  <c r="BD20" i="16"/>
  <c r="BP15" i="10"/>
  <c r="BP13" i="10" s="1"/>
  <c r="BP64" i="10"/>
  <c r="BP63" i="10" s="1"/>
  <c r="BP61" i="10" s="1"/>
  <c r="BP70" i="10"/>
  <c r="BF8" i="16"/>
  <c r="BN8" i="16"/>
  <c r="CC8" i="16"/>
  <c r="BG8" i="16"/>
  <c r="BO8" i="16"/>
  <c r="BF11" i="16"/>
  <c r="BN11" i="16"/>
  <c r="BV11" i="16"/>
  <c r="BF10" i="16"/>
  <c r="BN10" i="16"/>
  <c r="BV10" i="16"/>
  <c r="BF16" i="16"/>
  <c r="BN16" i="16"/>
  <c r="BV16" i="16"/>
  <c r="BF17" i="16"/>
  <c r="BN17" i="16"/>
  <c r="BV17" i="16"/>
  <c r="BF19" i="16"/>
  <c r="BN19" i="16"/>
  <c r="BV19" i="16"/>
  <c r="BF20" i="16"/>
  <c r="BN20" i="16"/>
  <c r="BV20" i="16"/>
  <c r="BJ15" i="10"/>
  <c r="BJ64" i="10"/>
  <c r="BJ63" i="10" s="1"/>
  <c r="BR64" i="10"/>
  <c r="BR63" i="10" s="1"/>
  <c r="BR15" i="10"/>
  <c r="BZ64" i="10"/>
  <c r="BZ63" i="10" s="1"/>
  <c r="BZ15" i="10"/>
  <c r="BJ70" i="10"/>
  <c r="BR70" i="10"/>
  <c r="BZ70" i="10"/>
  <c r="BJ31" i="10"/>
  <c r="BJ80" i="10"/>
  <c r="BJ79" i="10" s="1"/>
  <c r="BR80" i="10"/>
  <c r="BR79" i="10" s="1"/>
  <c r="BR31" i="10"/>
  <c r="BZ80" i="10"/>
  <c r="BZ79" i="10" s="1"/>
  <c r="BZ31" i="10"/>
  <c r="BJ44" i="10"/>
  <c r="BR44" i="10"/>
  <c r="BZ44" i="10"/>
  <c r="BJ50" i="10"/>
  <c r="BR50" i="10"/>
  <c r="BZ50" i="10"/>
  <c r="BH13" i="7"/>
  <c r="BP13" i="7"/>
  <c r="BX13" i="7"/>
  <c r="BH7" i="7"/>
  <c r="BP7" i="7"/>
  <c r="BQ59" i="6"/>
  <c r="BQ58" i="6" s="1"/>
  <c r="BQ63" i="6"/>
  <c r="BY63" i="6"/>
  <c r="BY59" i="6"/>
  <c r="BY58" i="6" s="1"/>
  <c r="BG24" i="9"/>
  <c r="BG6" i="12" s="1"/>
  <c r="BG35" i="9"/>
  <c r="BG34" i="9" s="1"/>
  <c r="BO35" i="9"/>
  <c r="BO34" i="9" s="1"/>
  <c r="BO24" i="9"/>
  <c r="BO6" i="12" s="1"/>
  <c r="BW35" i="9"/>
  <c r="BW34" i="9" s="1"/>
  <c r="BW24" i="9"/>
  <c r="BW6" i="12" s="1"/>
  <c r="BG42" i="9"/>
  <c r="BG7" i="9"/>
  <c r="BG7" i="12" s="1"/>
  <c r="BG18" i="9"/>
  <c r="BO42" i="9"/>
  <c r="BO7" i="9"/>
  <c r="BO7" i="12" s="1"/>
  <c r="BO18" i="9"/>
  <c r="BW42" i="9"/>
  <c r="BW7" i="9"/>
  <c r="BW7" i="12" s="1"/>
  <c r="BW18" i="9"/>
  <c r="BC19" i="9"/>
  <c r="BC53" i="9" s="1"/>
  <c r="BC43" i="9"/>
  <c r="BK19" i="9"/>
  <c r="BK53" i="9" s="1"/>
  <c r="BK43" i="9"/>
  <c r="BS43" i="9"/>
  <c r="BS19" i="9"/>
  <c r="BS53" i="9" s="1"/>
  <c r="CA43" i="9"/>
  <c r="CA19" i="9"/>
  <c r="CA53" i="9" s="1"/>
  <c r="BG44" i="9"/>
  <c r="BG20" i="9"/>
  <c r="BG54" i="9" s="1"/>
  <c r="BO20" i="9"/>
  <c r="BO54" i="9" s="1"/>
  <c r="BO44" i="9"/>
  <c r="BW44" i="9"/>
  <c r="BW20" i="9"/>
  <c r="BW54" i="9" s="1"/>
  <c r="BC45" i="9"/>
  <c r="BC21" i="9"/>
  <c r="BC55" i="9" s="1"/>
  <c r="BK21" i="9"/>
  <c r="BK55" i="9" s="1"/>
  <c r="BK45" i="9"/>
  <c r="BS21" i="9"/>
  <c r="BS55" i="9" s="1"/>
  <c r="BS45" i="9"/>
  <c r="CA45" i="9"/>
  <c r="CA21" i="9"/>
  <c r="CA55" i="9" s="1"/>
  <c r="BG47" i="9"/>
  <c r="BG12" i="9"/>
  <c r="BO47" i="9"/>
  <c r="BO12" i="9"/>
  <c r="BW12" i="9"/>
  <c r="BW47" i="9"/>
  <c r="BC48" i="9"/>
  <c r="BK48" i="9"/>
  <c r="BS48" i="9"/>
  <c r="CA48" i="9"/>
  <c r="BG49" i="9"/>
  <c r="BO49" i="9"/>
  <c r="BW49" i="9"/>
  <c r="BC50" i="9"/>
  <c r="BK50" i="9"/>
  <c r="BS50" i="9"/>
  <c r="CA50" i="9"/>
  <c r="BG11" i="16"/>
  <c r="BG10" i="16"/>
  <c r="BW10" i="16"/>
  <c r="BO17" i="16"/>
  <c r="BO20" i="16"/>
  <c r="CA15" i="10"/>
  <c r="CA64" i="10"/>
  <c r="CA63" i="10" s="1"/>
  <c r="BS70" i="10"/>
  <c r="CA70" i="10"/>
  <c r="BK75" i="10"/>
  <c r="BC37" i="10"/>
  <c r="BK37" i="10"/>
  <c r="CA37" i="10"/>
  <c r="BQ7" i="7"/>
  <c r="BY7" i="7"/>
  <c r="BI7" i="7"/>
  <c r="BZ63" i="6"/>
  <c r="BZ59" i="6"/>
  <c r="BZ58" i="6" s="1"/>
  <c r="BH24" i="9"/>
  <c r="BH6" i="12" s="1"/>
  <c r="BH35" i="9"/>
  <c r="BH34" i="9" s="1"/>
  <c r="BP35" i="9"/>
  <c r="BP34" i="9" s="1"/>
  <c r="BP24" i="9"/>
  <c r="BP6" i="12" s="1"/>
  <c r="BX35" i="9"/>
  <c r="BX34" i="9" s="1"/>
  <c r="BX24" i="9"/>
  <c r="BX6" i="12" s="1"/>
  <c r="BH29" i="9"/>
  <c r="BP29" i="9"/>
  <c r="BX29" i="9"/>
  <c r="BH18" i="9"/>
  <c r="BH7" i="9"/>
  <c r="BH7" i="12" s="1"/>
  <c r="BH42" i="9"/>
  <c r="BP18" i="9"/>
  <c r="BP7" i="9"/>
  <c r="BP7" i="12" s="1"/>
  <c r="BP42" i="9"/>
  <c r="BX18" i="9"/>
  <c r="BX42" i="9"/>
  <c r="BX7" i="9"/>
  <c r="BX7" i="12" s="1"/>
  <c r="BD43" i="9"/>
  <c r="BD19" i="9"/>
  <c r="BD53" i="9" s="1"/>
  <c r="BL19" i="9"/>
  <c r="BL53" i="9" s="1"/>
  <c r="BL43" i="9"/>
  <c r="BT19" i="9"/>
  <c r="BT53" i="9" s="1"/>
  <c r="BT43" i="9"/>
  <c r="CB43" i="9"/>
  <c r="CB19" i="9"/>
  <c r="CB53" i="9" s="1"/>
  <c r="BH20" i="9"/>
  <c r="BH54" i="9" s="1"/>
  <c r="BH44" i="9"/>
  <c r="BP44" i="9"/>
  <c r="BP20" i="9"/>
  <c r="BP54" i="9" s="1"/>
  <c r="BX44" i="9"/>
  <c r="BX20" i="9"/>
  <c r="BX54" i="9" s="1"/>
  <c r="BD45" i="9"/>
  <c r="BD21" i="9"/>
  <c r="BD55" i="9" s="1"/>
  <c r="BL45" i="9"/>
  <c r="BL21" i="9"/>
  <c r="BL55" i="9" s="1"/>
  <c r="BT45" i="9"/>
  <c r="BT21" i="9"/>
  <c r="BT55" i="9" s="1"/>
  <c r="CB45" i="9"/>
  <c r="CB21" i="9"/>
  <c r="CB55" i="9" s="1"/>
  <c r="BH47" i="9"/>
  <c r="BH12" i="9"/>
  <c r="BP12" i="9"/>
  <c r="BP47" i="9"/>
  <c r="BX47" i="9"/>
  <c r="BX12" i="9"/>
  <c r="BD48" i="9"/>
  <c r="BL48" i="9"/>
  <c r="BT48" i="9"/>
  <c r="CB48" i="9"/>
  <c r="BH49" i="9"/>
  <c r="BP49" i="9"/>
  <c r="BX49" i="9"/>
  <c r="BD50" i="9"/>
  <c r="BL50" i="9"/>
  <c r="BT50" i="9"/>
  <c r="CB50" i="9"/>
  <c r="BW16" i="16"/>
  <c r="BC64" i="10"/>
  <c r="BC63" i="10" s="1"/>
  <c r="BC15" i="10"/>
  <c r="BC70" i="10"/>
  <c r="BK70" i="10"/>
  <c r="BC75" i="10"/>
  <c r="BK26" i="10"/>
  <c r="BC31" i="10"/>
  <c r="BC80" i="10"/>
  <c r="BC79" i="10" s="1"/>
  <c r="BS80" i="10"/>
  <c r="BS79" i="10" s="1"/>
  <c r="BS31" i="10"/>
  <c r="CA31" i="10"/>
  <c r="CA80" i="10"/>
  <c r="CA79" i="10" s="1"/>
  <c r="BC44" i="10"/>
  <c r="CA44" i="10"/>
  <c r="BC50" i="10"/>
  <c r="BK50" i="10"/>
  <c r="CA50" i="10"/>
  <c r="BI8" i="16"/>
  <c r="BQ8" i="16"/>
  <c r="BH11" i="16"/>
  <c r="BP11" i="16"/>
  <c r="BX11" i="16"/>
  <c r="BH10" i="16"/>
  <c r="BP10" i="16"/>
  <c r="BX10" i="16"/>
  <c r="BH16" i="16"/>
  <c r="BP16" i="16"/>
  <c r="BX16" i="16"/>
  <c r="BH17" i="16"/>
  <c r="BP17" i="16"/>
  <c r="BX17" i="16"/>
  <c r="BH19" i="16"/>
  <c r="BP19" i="16"/>
  <c r="BX19" i="16"/>
  <c r="BH20" i="16"/>
  <c r="BP20" i="16"/>
  <c r="BX20" i="16"/>
  <c r="BD15" i="10"/>
  <c r="BD64" i="10"/>
  <c r="BD63" i="10" s="1"/>
  <c r="BL15" i="10"/>
  <c r="BL64" i="10"/>
  <c r="BL63" i="10" s="1"/>
  <c r="BT15" i="10"/>
  <c r="BT13" i="10" s="1"/>
  <c r="BT64" i="10"/>
  <c r="BT63" i="10" s="1"/>
  <c r="CB64" i="10"/>
  <c r="CB63" i="10" s="1"/>
  <c r="CB15" i="10"/>
  <c r="CB13" i="10" s="1"/>
  <c r="BD70" i="10"/>
  <c r="BL70" i="10"/>
  <c r="BT70" i="10"/>
  <c r="CB70" i="10"/>
  <c r="BT26" i="10"/>
  <c r="CB26" i="10"/>
  <c r="BD80" i="10"/>
  <c r="BD79" i="10" s="1"/>
  <c r="BD31" i="10"/>
  <c r="BL31" i="10"/>
  <c r="BL80" i="10"/>
  <c r="BL79" i="10" s="1"/>
  <c r="BT31" i="10"/>
  <c r="BT80" i="10"/>
  <c r="BT79" i="10" s="1"/>
  <c r="CB31" i="10"/>
  <c r="CB80" i="10"/>
  <c r="CB79" i="10" s="1"/>
  <c r="BD44" i="10"/>
  <c r="BD43" i="10" s="1"/>
  <c r="BL44" i="10"/>
  <c r="BT44" i="10"/>
  <c r="CB44" i="10"/>
  <c r="BD50" i="10"/>
  <c r="BL50" i="10"/>
  <c r="CB50" i="10"/>
  <c r="CB43" i="10" s="1"/>
  <c r="BJ7" i="7"/>
  <c r="BZ7" i="7"/>
  <c r="BC59" i="6"/>
  <c r="BC58" i="6" s="1"/>
  <c r="BC26" i="20" s="1"/>
  <c r="BC63" i="6"/>
  <c r="BC62" i="6" s="1"/>
  <c r="BK63" i="6"/>
  <c r="BK62" i="6" s="1"/>
  <c r="BK59" i="6"/>
  <c r="BK58" i="6" s="1"/>
  <c r="BK26" i="20" s="1"/>
  <c r="BS63" i="6"/>
  <c r="BS59" i="6"/>
  <c r="BS58" i="6" s="1"/>
  <c r="BI35" i="9"/>
  <c r="BI34" i="9" s="1"/>
  <c r="BI24" i="9"/>
  <c r="BI6" i="12" s="1"/>
  <c r="BQ24" i="9"/>
  <c r="BQ6" i="12" s="1"/>
  <c r="BQ35" i="9"/>
  <c r="BQ34" i="9" s="1"/>
  <c r="BY24" i="9"/>
  <c r="BY6" i="12" s="1"/>
  <c r="BY35" i="9"/>
  <c r="BY34" i="9" s="1"/>
  <c r="BI29" i="9"/>
  <c r="BQ29" i="9"/>
  <c r="BY29" i="9"/>
  <c r="BI18" i="9"/>
  <c r="BI42" i="9"/>
  <c r="BI7" i="9"/>
  <c r="BI7" i="12" s="1"/>
  <c r="BQ7" i="9"/>
  <c r="BQ7" i="12" s="1"/>
  <c r="BQ18" i="9"/>
  <c r="BQ42" i="9"/>
  <c r="BY42" i="9"/>
  <c r="BY18" i="9"/>
  <c r="BY7" i="9"/>
  <c r="BY7" i="12" s="1"/>
  <c r="BE19" i="9"/>
  <c r="BE53" i="9" s="1"/>
  <c r="BE43" i="9"/>
  <c r="BM19" i="9"/>
  <c r="BM53" i="9" s="1"/>
  <c r="BM43" i="9"/>
  <c r="BU19" i="9"/>
  <c r="BU53" i="9" s="1"/>
  <c r="BU43" i="9"/>
  <c r="CC19" i="9"/>
  <c r="CC53" i="9" s="1"/>
  <c r="CC43" i="9"/>
  <c r="BI20" i="9"/>
  <c r="BI54" i="9" s="1"/>
  <c r="BI44" i="9"/>
  <c r="BQ44" i="9"/>
  <c r="BQ20" i="9"/>
  <c r="BQ54" i="9" s="1"/>
  <c r="BY44" i="9"/>
  <c r="BY20" i="9"/>
  <c r="BY54" i="9" s="1"/>
  <c r="BE45" i="9"/>
  <c r="BE21" i="9"/>
  <c r="BE55" i="9" s="1"/>
  <c r="BM21" i="9"/>
  <c r="BM55" i="9" s="1"/>
  <c r="BM45" i="9"/>
  <c r="BU21" i="9"/>
  <c r="BU55" i="9" s="1"/>
  <c r="BU45" i="9"/>
  <c r="CC21" i="9"/>
  <c r="CC55" i="9" s="1"/>
  <c r="CC45" i="9"/>
  <c r="BI12" i="9"/>
  <c r="BI47" i="9"/>
  <c r="BQ12" i="9"/>
  <c r="BQ47" i="9"/>
  <c r="BY47" i="9"/>
  <c r="BY12" i="9"/>
  <c r="BE48" i="9"/>
  <c r="BM48" i="9"/>
  <c r="BU48" i="9"/>
  <c r="CC48" i="9"/>
  <c r="CC62" i="9" s="1"/>
  <c r="BI49" i="9"/>
  <c r="BQ49" i="9"/>
  <c r="BY49" i="9"/>
  <c r="BE50" i="9"/>
  <c r="BM50" i="9"/>
  <c r="BU50" i="9"/>
  <c r="CC50" i="9"/>
  <c r="BW17" i="16"/>
  <c r="BG19" i="16"/>
  <c r="BO19" i="16"/>
  <c r="BW19" i="16"/>
  <c r="BG20" i="16"/>
  <c r="BW20" i="16"/>
  <c r="BK15" i="10"/>
  <c r="BK64" i="10"/>
  <c r="BK63" i="10" s="1"/>
  <c r="BK61" i="10" s="1"/>
  <c r="BS64" i="10"/>
  <c r="BS63" i="10" s="1"/>
  <c r="BS15" i="10"/>
  <c r="BC78" i="10"/>
  <c r="BK80" i="10"/>
  <c r="BK79" i="10" s="1"/>
  <c r="BK31" i="10"/>
  <c r="BS39" i="10"/>
  <c r="BS37" i="10" s="1"/>
  <c r="BK44" i="10"/>
  <c r="BS44" i="10"/>
  <c r="BS43" i="10" s="1"/>
  <c r="BJ8" i="16"/>
  <c r="BR8" i="16"/>
  <c r="BI11" i="16"/>
  <c r="BQ11" i="16"/>
  <c r="BY11" i="16"/>
  <c r="BI10" i="16"/>
  <c r="BQ10" i="16"/>
  <c r="BY10" i="16"/>
  <c r="BI16" i="16"/>
  <c r="BQ16" i="16"/>
  <c r="BY16" i="16"/>
  <c r="BI17" i="16"/>
  <c r="BQ17" i="16"/>
  <c r="BY17" i="16"/>
  <c r="BI19" i="16"/>
  <c r="BQ19" i="16"/>
  <c r="BY19" i="16"/>
  <c r="BI20" i="16"/>
  <c r="BQ20" i="16"/>
  <c r="BY20" i="16"/>
  <c r="BE15" i="10"/>
  <c r="BE64" i="10"/>
  <c r="BE63" i="10" s="1"/>
  <c r="BM64" i="10"/>
  <c r="BM63" i="10" s="1"/>
  <c r="BM15" i="10"/>
  <c r="BU64" i="10"/>
  <c r="BU63" i="10" s="1"/>
  <c r="BU15" i="10"/>
  <c r="CC64" i="10"/>
  <c r="CC63" i="10" s="1"/>
  <c r="CC15" i="10"/>
  <c r="BE70" i="10"/>
  <c r="BM70" i="10"/>
  <c r="BU70" i="10"/>
  <c r="CC70" i="10"/>
  <c r="CC75" i="10"/>
  <c r="BE17" i="20"/>
  <c r="CC17" i="20"/>
  <c r="BM26" i="10"/>
  <c r="BE31" i="10"/>
  <c r="BE80" i="10"/>
  <c r="BE79" i="10" s="1"/>
  <c r="BM80" i="10"/>
  <c r="BM79" i="10" s="1"/>
  <c r="BM31" i="10"/>
  <c r="BU80" i="10"/>
  <c r="BU79" i="10" s="1"/>
  <c r="BU31" i="10"/>
  <c r="CC80" i="10"/>
  <c r="CC79" i="10" s="1"/>
  <c r="CC31" i="10"/>
  <c r="BE44" i="10"/>
  <c r="BE43" i="10" s="1"/>
  <c r="BM44" i="10"/>
  <c r="BU44" i="10"/>
  <c r="CC44" i="10"/>
  <c r="BE50" i="10"/>
  <c r="BM78" i="10"/>
  <c r="BM74" i="10" s="1"/>
  <c r="BU50" i="10"/>
  <c r="CC50" i="10"/>
  <c r="BC7" i="7"/>
  <c r="BK7" i="7"/>
  <c r="CA7" i="7"/>
  <c r="BD59" i="6"/>
  <c r="BD58" i="6" s="1"/>
  <c r="BD26" i="20" s="1"/>
  <c r="BD63" i="6"/>
  <c r="BD62" i="6" s="1"/>
  <c r="BL59" i="6"/>
  <c r="BL58" i="6" s="1"/>
  <c r="BL26" i="20" s="1"/>
  <c r="BL63" i="6"/>
  <c r="BL62" i="6" s="1"/>
  <c r="BT59" i="6"/>
  <c r="BT58" i="6" s="1"/>
  <c r="BT63" i="6"/>
  <c r="BJ35" i="9"/>
  <c r="BJ34" i="9" s="1"/>
  <c r="BJ24" i="9"/>
  <c r="BJ6" i="12" s="1"/>
  <c r="BR24" i="9"/>
  <c r="BR6" i="12" s="1"/>
  <c r="BR35" i="9"/>
  <c r="BR34" i="9" s="1"/>
  <c r="BZ24" i="9"/>
  <c r="BZ6" i="12" s="1"/>
  <c r="BZ35" i="9"/>
  <c r="BZ34" i="9" s="1"/>
  <c r="BJ29" i="9"/>
  <c r="BR29" i="9"/>
  <c r="BZ29" i="9"/>
  <c r="BJ18" i="9"/>
  <c r="BJ7" i="9"/>
  <c r="BJ7" i="12" s="1"/>
  <c r="BJ42" i="9"/>
  <c r="BR42" i="9"/>
  <c r="BR7" i="9"/>
  <c r="BR7" i="12" s="1"/>
  <c r="BR18" i="9"/>
  <c r="BZ42" i="9"/>
  <c r="BZ7" i="9"/>
  <c r="BZ7" i="12" s="1"/>
  <c r="BZ18" i="9"/>
  <c r="BF19" i="9"/>
  <c r="BF53" i="9" s="1"/>
  <c r="BF43" i="9"/>
  <c r="BN43" i="9"/>
  <c r="BN19" i="9"/>
  <c r="BN53" i="9" s="1"/>
  <c r="BV43" i="9"/>
  <c r="BV19" i="9"/>
  <c r="BV53" i="9" s="1"/>
  <c r="BJ44" i="9"/>
  <c r="BJ20" i="9"/>
  <c r="BJ54" i="9" s="1"/>
  <c r="BR20" i="9"/>
  <c r="BR54" i="9" s="1"/>
  <c r="BR44" i="9"/>
  <c r="BZ20" i="9"/>
  <c r="BZ54" i="9" s="1"/>
  <c r="BZ44" i="9"/>
  <c r="BF45" i="9"/>
  <c r="BF21" i="9"/>
  <c r="BF55" i="9" s="1"/>
  <c r="BN21" i="9"/>
  <c r="BN55" i="9" s="1"/>
  <c r="BN45" i="9"/>
  <c r="BV45" i="9"/>
  <c r="BV21" i="9"/>
  <c r="BV55" i="9" s="1"/>
  <c r="BJ47" i="9"/>
  <c r="BJ12" i="9"/>
  <c r="BR47" i="9"/>
  <c r="BR12" i="9"/>
  <c r="BZ12" i="9"/>
  <c r="BZ47" i="9"/>
  <c r="BF48" i="9"/>
  <c r="BN48" i="9"/>
  <c r="BN62" i="9" s="1"/>
  <c r="BV48" i="9"/>
  <c r="BJ49" i="9"/>
  <c r="BR49" i="9"/>
  <c r="BZ49" i="9"/>
  <c r="BF50" i="9"/>
  <c r="BN50" i="9"/>
  <c r="BV50" i="9"/>
  <c r="BH8" i="16"/>
  <c r="BW11" i="16"/>
  <c r="BO16" i="16"/>
  <c r="BC8" i="16"/>
  <c r="BK8" i="16"/>
  <c r="BJ11" i="16"/>
  <c r="BJ16" i="16"/>
  <c r="BR16" i="16"/>
  <c r="BZ16" i="16"/>
  <c r="BJ17" i="16"/>
  <c r="BR17" i="16"/>
  <c r="BZ17" i="16"/>
  <c r="BJ19" i="16"/>
  <c r="BR19" i="16"/>
  <c r="BZ19" i="16"/>
  <c r="BJ20" i="16"/>
  <c r="BR20" i="16"/>
  <c r="BZ20" i="16"/>
  <c r="BF64" i="10"/>
  <c r="BF63" i="10" s="1"/>
  <c r="BF15" i="10"/>
  <c r="BN15" i="10"/>
  <c r="BN64" i="10"/>
  <c r="BN63" i="10" s="1"/>
  <c r="BV64" i="10"/>
  <c r="BV63" i="10" s="1"/>
  <c r="BV61" i="10" s="1"/>
  <c r="BV15" i="10"/>
  <c r="BV13" i="10" s="1"/>
  <c r="BF70" i="10"/>
  <c r="BN70" i="10"/>
  <c r="BV70" i="10"/>
  <c r="BN75" i="10"/>
  <c r="BN26" i="10"/>
  <c r="BV75" i="10"/>
  <c r="BV78" i="10"/>
  <c r="BF80" i="10"/>
  <c r="BF79" i="10" s="1"/>
  <c r="BF31" i="10"/>
  <c r="BN80" i="10"/>
  <c r="BN79" i="10" s="1"/>
  <c r="BN31" i="10"/>
  <c r="BV31" i="10"/>
  <c r="BV80" i="10"/>
  <c r="BV79" i="10" s="1"/>
  <c r="BF44" i="10"/>
  <c r="BN44" i="10"/>
  <c r="BV44" i="10"/>
  <c r="BV43" i="10" s="1"/>
  <c r="BF50" i="10"/>
  <c r="BN50" i="10"/>
  <c r="BV50" i="10"/>
  <c r="BF37" i="10"/>
  <c r="BN37" i="10"/>
  <c r="BV37" i="10"/>
  <c r="BD7" i="7"/>
  <c r="BT7" i="7"/>
  <c r="CB7" i="7"/>
  <c r="BE63" i="6"/>
  <c r="BE62" i="6" s="1"/>
  <c r="BE59" i="6"/>
  <c r="BE58" i="6" s="1"/>
  <c r="BE26" i="20" s="1"/>
  <c r="BU63" i="6"/>
  <c r="BU59" i="6"/>
  <c r="BU58" i="6" s="1"/>
  <c r="CC59" i="6"/>
  <c r="CC58" i="6" s="1"/>
  <c r="CC63" i="6"/>
  <c r="BC35" i="9"/>
  <c r="BC34" i="9" s="1"/>
  <c r="BC24" i="9"/>
  <c r="BC6" i="12" s="1"/>
  <c r="BK24" i="9"/>
  <c r="BK6" i="12" s="1"/>
  <c r="BK35" i="9"/>
  <c r="BK34" i="9" s="1"/>
  <c r="BS24" i="9"/>
  <c r="BS6" i="12" s="1"/>
  <c r="BS35" i="9"/>
  <c r="BS34" i="9" s="1"/>
  <c r="CA35" i="9"/>
  <c r="CA34" i="9" s="1"/>
  <c r="CA24" i="9"/>
  <c r="CA6" i="12" s="1"/>
  <c r="BC29" i="9"/>
  <c r="BK29" i="9"/>
  <c r="BS29" i="9"/>
  <c r="CA29" i="9"/>
  <c r="BC42" i="9"/>
  <c r="BC18" i="9"/>
  <c r="BC7" i="9"/>
  <c r="BC7" i="12" s="1"/>
  <c r="BK42" i="9"/>
  <c r="BK7" i="9"/>
  <c r="BK7" i="12" s="1"/>
  <c r="BK18" i="9"/>
  <c r="BS42" i="9"/>
  <c r="BS7" i="9"/>
  <c r="BS7" i="12" s="1"/>
  <c r="BS18" i="9"/>
  <c r="CA42" i="9"/>
  <c r="CA18" i="9"/>
  <c r="CA7" i="9"/>
  <c r="CA7" i="12" s="1"/>
  <c r="BG43" i="9"/>
  <c r="BG19" i="9"/>
  <c r="BG53" i="9" s="1"/>
  <c r="BO43" i="9"/>
  <c r="BO19" i="9"/>
  <c r="BO53" i="9" s="1"/>
  <c r="BW43" i="9"/>
  <c r="BW19" i="9"/>
  <c r="BW53" i="9" s="1"/>
  <c r="BC20" i="9"/>
  <c r="BC54" i="9" s="1"/>
  <c r="BC44" i="9"/>
  <c r="BK20" i="9"/>
  <c r="BK54" i="9" s="1"/>
  <c r="BK44" i="9"/>
  <c r="BS44" i="9"/>
  <c r="BS20" i="9"/>
  <c r="BS54" i="9" s="1"/>
  <c r="CA20" i="9"/>
  <c r="CA54" i="9" s="1"/>
  <c r="CA44" i="9"/>
  <c r="BG21" i="9"/>
  <c r="BG55" i="9" s="1"/>
  <c r="BG45" i="9"/>
  <c r="BO21" i="9"/>
  <c r="BO55" i="9" s="1"/>
  <c r="BO45" i="9"/>
  <c r="BW45" i="9"/>
  <c r="BW21" i="9"/>
  <c r="BW55" i="9" s="1"/>
  <c r="BC47" i="9"/>
  <c r="BC12" i="9"/>
  <c r="BK47" i="9"/>
  <c r="BK12" i="9"/>
  <c r="BS12" i="9"/>
  <c r="BS47" i="9"/>
  <c r="CA12" i="9"/>
  <c r="CA47" i="9"/>
  <c r="BG48" i="9"/>
  <c r="BG62" i="9" s="1"/>
  <c r="BO48" i="9"/>
  <c r="BO62" i="9" s="1"/>
  <c r="BW48" i="9"/>
  <c r="BC49" i="9"/>
  <c r="BK49" i="9"/>
  <c r="BS49" i="9"/>
  <c r="CA49" i="9"/>
  <c r="BG50" i="9"/>
  <c r="BO50" i="9"/>
  <c r="BW50" i="9"/>
  <c r="BW63" i="6" l="1"/>
  <c r="BW59" i="6"/>
  <c r="BW58" i="6" s="1"/>
  <c r="BO63" i="6"/>
  <c r="BO59" i="6"/>
  <c r="BO58" i="6" s="1"/>
  <c r="CA59" i="6"/>
  <c r="CA58" i="6" s="1"/>
  <c r="CA63" i="6"/>
  <c r="BP59" i="6"/>
  <c r="BP58" i="6" s="1"/>
  <c r="BP63" i="6"/>
  <c r="BM59" i="6"/>
  <c r="BM58" i="6" s="1"/>
  <c r="BM26" i="20" s="1"/>
  <c r="BM63" i="6"/>
  <c r="BM62" i="6" s="1"/>
  <c r="BR59" i="6"/>
  <c r="BR58" i="6" s="1"/>
  <c r="BR63" i="6"/>
  <c r="BI63" i="6"/>
  <c r="BI62" i="6" s="1"/>
  <c r="BI59" i="6"/>
  <c r="BI58" i="6" s="1"/>
  <c r="BI26" i="20" s="1"/>
  <c r="BH63" i="6"/>
  <c r="BH62" i="6" s="1"/>
  <c r="BH59" i="6"/>
  <c r="BH58" i="6" s="1"/>
  <c r="BH26" i="20" s="1"/>
  <c r="CB63" i="6"/>
  <c r="CB59" i="6"/>
  <c r="CB58" i="6" s="1"/>
  <c r="BJ59" i="6"/>
  <c r="BJ58" i="6" s="1"/>
  <c r="BJ26" i="20" s="1"/>
  <c r="BJ63" i="6"/>
  <c r="BJ62" i="6" s="1"/>
  <c r="BV59" i="6"/>
  <c r="BV58" i="6" s="1"/>
  <c r="BV63" i="6"/>
  <c r="BM13" i="7"/>
  <c r="BP63" i="9"/>
  <c r="BR62" i="9"/>
  <c r="BC41" i="9"/>
  <c r="BC57" i="9" s="1"/>
  <c r="BZ43" i="10"/>
  <c r="CA13" i="10"/>
  <c r="BC62" i="9"/>
  <c r="CB61" i="10"/>
  <c r="BL62" i="9"/>
  <c r="BH43" i="10"/>
  <c r="BP78" i="10"/>
  <c r="BP74" i="10" s="1"/>
  <c r="BH13" i="10"/>
  <c r="BT41" i="11"/>
  <c r="BT61" i="10"/>
  <c r="BW62" i="9"/>
  <c r="BM61" i="10"/>
  <c r="BC13" i="10"/>
  <c r="BT62" i="9"/>
  <c r="BP43" i="10"/>
  <c r="BE61" i="10"/>
  <c r="BQ41" i="11"/>
  <c r="BH41" i="11"/>
  <c r="BF41" i="11"/>
  <c r="BY61" i="10"/>
  <c r="BY6" i="10" s="1"/>
  <c r="BY8" i="10" s="1"/>
  <c r="BC41" i="11"/>
  <c r="BV62" i="9"/>
  <c r="BY63" i="9"/>
  <c r="BT78" i="10"/>
  <c r="BT74" i="10" s="1"/>
  <c r="BL61" i="10"/>
  <c r="CC41" i="11"/>
  <c r="BJ41" i="9"/>
  <c r="BJ57" i="9" s="1"/>
  <c r="BU61" i="10"/>
  <c r="BS13" i="10"/>
  <c r="CC21" i="12"/>
  <c r="BG41" i="11"/>
  <c r="BM13" i="10"/>
  <c r="BQ18" i="12"/>
  <c r="BP8" i="12"/>
  <c r="BT19" i="12"/>
  <c r="BC18" i="16"/>
  <c r="BC15" i="16" s="1"/>
  <c r="BC19" i="20"/>
  <c r="BW41" i="11"/>
  <c r="BY22" i="12"/>
  <c r="BV21" i="12"/>
  <c r="BU26" i="20"/>
  <c r="BK21" i="12"/>
  <c r="BN22" i="12"/>
  <c r="BM69" i="10"/>
  <c r="BM68" i="10" s="1"/>
  <c r="BM67" i="10" s="1"/>
  <c r="BM16" i="20" s="1"/>
  <c r="BM20" i="10"/>
  <c r="BM19" i="10" s="1"/>
  <c r="BH18" i="16"/>
  <c r="BH15" i="16" s="1"/>
  <c r="BH19" i="20"/>
  <c r="BL22" i="12"/>
  <c r="BI21" i="12"/>
  <c r="BW63" i="9"/>
  <c r="BO41" i="9"/>
  <c r="BO58" i="9" s="1"/>
  <c r="BZ20" i="10"/>
  <c r="BZ69" i="10"/>
  <c r="BZ68" i="10" s="1"/>
  <c r="BJ13" i="10"/>
  <c r="BD41" i="11"/>
  <c r="BV52" i="9"/>
  <c r="BV51" i="9" s="1"/>
  <c r="BV17" i="9"/>
  <c r="BP62" i="6"/>
  <c r="BU18" i="16"/>
  <c r="BU15" i="16" s="1"/>
  <c r="BU19" i="20"/>
  <c r="CC12" i="16"/>
  <c r="CC15" i="20"/>
  <c r="BZ15" i="20"/>
  <c r="BZ12" i="16"/>
  <c r="BC7" i="16"/>
  <c r="CC46" i="9"/>
  <c r="CC61" i="9"/>
  <c r="BU41" i="9"/>
  <c r="BU59" i="9" s="1"/>
  <c r="BW26" i="20"/>
  <c r="BH26" i="10"/>
  <c r="BH78" i="10"/>
  <c r="BH74" i="10" s="1"/>
  <c r="BD19" i="20"/>
  <c r="BD18" i="16"/>
  <c r="BD15" i="16" s="1"/>
  <c r="BL15" i="20"/>
  <c r="BL12" i="16"/>
  <c r="BG12" i="16"/>
  <c r="BG15" i="20"/>
  <c r="BD46" i="9"/>
  <c r="BD61" i="9"/>
  <c r="BU21" i="12"/>
  <c r="BX22" i="12"/>
  <c r="BD52" i="9"/>
  <c r="BD51" i="9" s="1"/>
  <c r="BD17" i="9"/>
  <c r="BH19" i="12"/>
  <c r="BE18" i="12"/>
  <c r="BD8" i="12"/>
  <c r="BO20" i="10"/>
  <c r="BO69" i="10"/>
  <c r="BO68" i="10" s="1"/>
  <c r="CA52" i="9"/>
  <c r="CA51" i="9" s="1"/>
  <c r="CA17" i="9"/>
  <c r="BP61" i="9"/>
  <c r="BP46" i="9"/>
  <c r="BH41" i="9"/>
  <c r="BH59" i="9" s="1"/>
  <c r="BH57" i="9"/>
  <c r="BO15" i="20"/>
  <c r="BO12" i="16"/>
  <c r="BI19" i="12"/>
  <c r="BF18" i="12"/>
  <c r="BE8" i="12"/>
  <c r="BU62" i="6"/>
  <c r="BZ52" i="9"/>
  <c r="BZ51" i="9" s="1"/>
  <c r="BZ17" i="9"/>
  <c r="BE20" i="10"/>
  <c r="BE69" i="10"/>
  <c r="BE68" i="10" s="1"/>
  <c r="BS61" i="10"/>
  <c r="BI63" i="9"/>
  <c r="BI41" i="9"/>
  <c r="BI59" i="9" s="1"/>
  <c r="BQ8" i="12"/>
  <c r="BR18" i="12"/>
  <c r="BU19" i="12"/>
  <c r="BC20" i="10"/>
  <c r="BC69" i="10"/>
  <c r="BC68" i="10" s="1"/>
  <c r="BH7" i="16"/>
  <c r="CB62" i="9"/>
  <c r="BY21" i="12"/>
  <c r="CB22" i="12"/>
  <c r="BH52" i="9"/>
  <c r="BH51" i="9" s="1"/>
  <c r="BH17" i="9"/>
  <c r="BO63" i="9"/>
  <c r="BC58" i="9"/>
  <c r="BG17" i="9"/>
  <c r="BG52" i="9"/>
  <c r="BG51" i="9" s="1"/>
  <c r="BG8" i="12"/>
  <c r="BK19" i="12"/>
  <c r="BH18" i="12"/>
  <c r="BR43" i="10"/>
  <c r="BZ26" i="10"/>
  <c r="BZ78" i="10"/>
  <c r="BZ74" i="10" s="1"/>
  <c r="BR69" i="10"/>
  <c r="BR68" i="10" s="1"/>
  <c r="BR20" i="10"/>
  <c r="BF18" i="16"/>
  <c r="BF15" i="16" s="1"/>
  <c r="BF19" i="20"/>
  <c r="BF7" i="16"/>
  <c r="BT15" i="20"/>
  <c r="BT12" i="16"/>
  <c r="CC7" i="16"/>
  <c r="BV63" i="9"/>
  <c r="BW21" i="12"/>
  <c r="BZ22" i="12"/>
  <c r="BV8" i="12"/>
  <c r="BZ19" i="12"/>
  <c r="BW18" i="12"/>
  <c r="BP26" i="20"/>
  <c r="BY43" i="10"/>
  <c r="BQ61" i="10"/>
  <c r="BT18" i="16"/>
  <c r="BT15" i="16" s="1"/>
  <c r="BT19" i="20"/>
  <c r="BC12" i="16"/>
  <c r="BC15" i="20"/>
  <c r="BD7" i="16"/>
  <c r="CC63" i="9"/>
  <c r="BU52" i="9"/>
  <c r="BU51" i="9" s="1"/>
  <c r="BU17" i="9"/>
  <c r="CC8" i="12"/>
  <c r="BW62" i="6"/>
  <c r="BT41" i="9"/>
  <c r="BT57" i="9" s="1"/>
  <c r="CB8" i="12"/>
  <c r="CC18" i="12"/>
  <c r="BV62" i="6"/>
  <c r="BG69" i="10"/>
  <c r="BG68" i="10" s="1"/>
  <c r="BG20" i="10"/>
  <c r="BU22" i="12"/>
  <c r="BR21" i="12"/>
  <c r="BV46" i="9"/>
  <c r="BV61" i="9"/>
  <c r="BX26" i="20"/>
  <c r="BH69" i="10"/>
  <c r="BH68" i="10" s="1"/>
  <c r="BH67" i="10" s="1"/>
  <c r="BH16" i="20" s="1"/>
  <c r="BH20" i="10"/>
  <c r="BH19" i="10" s="1"/>
  <c r="BG6" i="10"/>
  <c r="BG8" i="10" s="1"/>
  <c r="BJ18" i="16"/>
  <c r="BJ15" i="16" s="1"/>
  <c r="BJ19" i="20"/>
  <c r="BF62" i="9"/>
  <c r="CC78" i="10"/>
  <c r="CC74" i="10" s="1"/>
  <c r="BJ7" i="16"/>
  <c r="BJ21" i="12"/>
  <c r="BM22" i="12"/>
  <c r="BC61" i="9"/>
  <c r="BC46" i="9"/>
  <c r="BS17" i="9"/>
  <c r="BS52" i="9"/>
  <c r="BS51" i="9" s="1"/>
  <c r="CA21" i="12"/>
  <c r="CC13" i="10"/>
  <c r="BI12" i="16"/>
  <c r="BI15" i="20"/>
  <c r="BK43" i="10"/>
  <c r="BK6" i="10"/>
  <c r="BK8" i="10" s="1"/>
  <c r="BI46" i="9"/>
  <c r="BI61" i="9"/>
  <c r="BZ21" i="12"/>
  <c r="CC22" i="12"/>
  <c r="BI52" i="9"/>
  <c r="BI51" i="9" s="1"/>
  <c r="BI17" i="9"/>
  <c r="BL26" i="10"/>
  <c r="BL78" i="10"/>
  <c r="BL74" i="10" s="1"/>
  <c r="CB69" i="10"/>
  <c r="CB68" i="10" s="1"/>
  <c r="CB20" i="10"/>
  <c r="CB19" i="10" s="1"/>
  <c r="BX12" i="16"/>
  <c r="BX15" i="20"/>
  <c r="BY7" i="16"/>
  <c r="CA43" i="10"/>
  <c r="CA26" i="10"/>
  <c r="CA78" i="10"/>
  <c r="CA74" i="10" s="1"/>
  <c r="BH61" i="9"/>
  <c r="BH46" i="9"/>
  <c r="BX41" i="9"/>
  <c r="BX57" i="9" s="1"/>
  <c r="BL19" i="12"/>
  <c r="BH8" i="12"/>
  <c r="BI18" i="12"/>
  <c r="BG63" i="9"/>
  <c r="BO61" i="9"/>
  <c r="BO46" i="9"/>
  <c r="BH21" i="12"/>
  <c r="BK22" i="12"/>
  <c r="BY26" i="20"/>
  <c r="BJ43" i="10"/>
  <c r="BR26" i="10"/>
  <c r="BR78" i="10"/>
  <c r="BR74" i="10" s="1"/>
  <c r="BJ69" i="10"/>
  <c r="BJ68" i="10" s="1"/>
  <c r="BJ20" i="10"/>
  <c r="BT7" i="16"/>
  <c r="BN63" i="9"/>
  <c r="BN61" i="9"/>
  <c r="BN46" i="9"/>
  <c r="BR22" i="12"/>
  <c r="BO21" i="12"/>
  <c r="BO18" i="12"/>
  <c r="BN8" i="12"/>
  <c r="BR19" i="12"/>
  <c r="BQ43" i="10"/>
  <c r="BY78" i="10"/>
  <c r="BY74" i="10" s="1"/>
  <c r="BQ13" i="10"/>
  <c r="BU41" i="11"/>
  <c r="BU15" i="20"/>
  <c r="BU12" i="16"/>
  <c r="BX20" i="10"/>
  <c r="BX19" i="10" s="1"/>
  <c r="BX69" i="10"/>
  <c r="BX68" i="10" s="1"/>
  <c r="BJ15" i="20"/>
  <c r="BJ12" i="16"/>
  <c r="BU63" i="9"/>
  <c r="BU46" i="9"/>
  <c r="BU61" i="9"/>
  <c r="BM17" i="9"/>
  <c r="BM52" i="9"/>
  <c r="BM51" i="9" s="1"/>
  <c r="BU8" i="12"/>
  <c r="BV18" i="12"/>
  <c r="BY19" i="12"/>
  <c r="BO26" i="20"/>
  <c r="CB19" i="20"/>
  <c r="CB18" i="16"/>
  <c r="CB15" i="16" s="1"/>
  <c r="BS18" i="16"/>
  <c r="BS15" i="16" s="1"/>
  <c r="BS19" i="20"/>
  <c r="CB63" i="9"/>
  <c r="CB46" i="9"/>
  <c r="CB61" i="9"/>
  <c r="BT17" i="9"/>
  <c r="BT52" i="9"/>
  <c r="BT51" i="9" s="1"/>
  <c r="BV26" i="20"/>
  <c r="BG26" i="10"/>
  <c r="BW13" i="10"/>
  <c r="BK46" i="9"/>
  <c r="BK61" i="9"/>
  <c r="BF69" i="10"/>
  <c r="BF68" i="10" s="1"/>
  <c r="BF20" i="10"/>
  <c r="BU20" i="10"/>
  <c r="BU69" i="10"/>
  <c r="BU68" i="10" s="1"/>
  <c r="BY46" i="9"/>
  <c r="BY61" i="9"/>
  <c r="BP21" i="12"/>
  <c r="BS22" i="12"/>
  <c r="BJ61" i="10"/>
  <c r="BV6" i="10"/>
  <c r="BV8" i="10" s="1"/>
  <c r="BZ61" i="9"/>
  <c r="BZ46" i="9"/>
  <c r="BJ17" i="9"/>
  <c r="BJ52" i="9"/>
  <c r="BJ51" i="9" s="1"/>
  <c r="BY41" i="11"/>
  <c r="BW22" i="12"/>
  <c r="BT21" i="12"/>
  <c r="BN43" i="10"/>
  <c r="BJ59" i="9"/>
  <c r="BI8" i="12"/>
  <c r="BM19" i="12"/>
  <c r="BJ18" i="12"/>
  <c r="BL6" i="10"/>
  <c r="BL8" i="10" s="1"/>
  <c r="BX18" i="16"/>
  <c r="BX15" i="16" s="1"/>
  <c r="BX19" i="20"/>
  <c r="CA63" i="9"/>
  <c r="BS41" i="9"/>
  <c r="BS58" i="9" s="1"/>
  <c r="BS57" i="9"/>
  <c r="BO19" i="12"/>
  <c r="BL18" i="12"/>
  <c r="BK8" i="12"/>
  <c r="BF43" i="10"/>
  <c r="BN78" i="10"/>
  <c r="BN74" i="10" s="1"/>
  <c r="BN13" i="10"/>
  <c r="BZ63" i="9"/>
  <c r="BZ41" i="9"/>
  <c r="BZ57" i="9" s="1"/>
  <c r="CB26" i="20"/>
  <c r="BM50" i="10"/>
  <c r="BM43" i="10" s="1"/>
  <c r="BE26" i="10"/>
  <c r="BE78" i="10"/>
  <c r="BE74" i="10" s="1"/>
  <c r="CC61" i="10"/>
  <c r="BI41" i="11"/>
  <c r="BK13" i="10"/>
  <c r="BU62" i="9"/>
  <c r="BY17" i="9"/>
  <c r="BY52" i="9"/>
  <c r="BY51" i="9" s="1"/>
  <c r="BT50" i="10"/>
  <c r="BD26" i="10"/>
  <c r="BD78" i="10"/>
  <c r="BD74" i="10" s="1"/>
  <c r="BT20" i="10"/>
  <c r="BT19" i="10" s="1"/>
  <c r="BT69" i="10"/>
  <c r="BT68" i="10" s="1"/>
  <c r="BT67" i="10" s="1"/>
  <c r="BT16" i="20" s="1"/>
  <c r="BL13" i="10"/>
  <c r="BC43" i="10"/>
  <c r="BK78" i="10"/>
  <c r="BK74" i="10" s="1"/>
  <c r="BC61" i="10"/>
  <c r="BX17" i="9"/>
  <c r="BX52" i="9"/>
  <c r="BX51" i="9" s="1"/>
  <c r="BZ26" i="20"/>
  <c r="BS20" i="10"/>
  <c r="BS69" i="10"/>
  <c r="BS68" i="10" s="1"/>
  <c r="CA62" i="9"/>
  <c r="BW52" i="9"/>
  <c r="BW51" i="9" s="1"/>
  <c r="BW17" i="9"/>
  <c r="BG41" i="9"/>
  <c r="BG58" i="9" s="1"/>
  <c r="BY62" i="6"/>
  <c r="BJ26" i="10"/>
  <c r="BJ78" i="10"/>
  <c r="BJ74" i="10" s="1"/>
  <c r="BZ13" i="10"/>
  <c r="BV19" i="20"/>
  <c r="BV18" i="16"/>
  <c r="BV15" i="16" s="1"/>
  <c r="BV12" i="16"/>
  <c r="BV15" i="20"/>
  <c r="BW7" i="16"/>
  <c r="BP6" i="10"/>
  <c r="BP8" i="10" s="1"/>
  <c r="BD15" i="20"/>
  <c r="BD12" i="16"/>
  <c r="BM7" i="16"/>
  <c r="BF63" i="9"/>
  <c r="BN17" i="9"/>
  <c r="BN52" i="9"/>
  <c r="BN51" i="9" s="1"/>
  <c r="BI43" i="10"/>
  <c r="BQ26" i="10"/>
  <c r="BQ78" i="10"/>
  <c r="BQ74" i="10" s="1"/>
  <c r="BI13" i="10"/>
  <c r="BM18" i="16"/>
  <c r="BM15" i="16" s="1"/>
  <c r="BM19" i="20"/>
  <c r="BM41" i="11"/>
  <c r="BX13" i="10"/>
  <c r="BW15" i="20"/>
  <c r="BW12" i="16"/>
  <c r="BM63" i="9"/>
  <c r="BI58" i="9"/>
  <c r="BM41" i="9"/>
  <c r="BM59" i="9" s="1"/>
  <c r="BO62" i="6"/>
  <c r="BP26" i="10"/>
  <c r="BT63" i="9"/>
  <c r="BT46" i="9"/>
  <c r="BT61" i="9"/>
  <c r="BH58" i="9"/>
  <c r="BP22" i="12"/>
  <c r="BM21" i="12"/>
  <c r="BN26" i="20"/>
  <c r="BG74" i="10"/>
  <c r="BW61" i="10"/>
  <c r="CC26" i="20"/>
  <c r="BO19" i="20"/>
  <c r="BO18" i="16"/>
  <c r="BO15" i="16" s="1"/>
  <c r="BS62" i="6"/>
  <c r="CB6" i="10"/>
  <c r="CB8" i="10" s="1"/>
  <c r="BW46" i="9"/>
  <c r="BW61" i="9"/>
  <c r="BN41" i="11"/>
  <c r="BE17" i="9"/>
  <c r="BE52" i="9"/>
  <c r="BE51" i="9" s="1"/>
  <c r="BD41" i="9"/>
  <c r="BD58" i="9" s="1"/>
  <c r="BW20" i="10"/>
  <c r="BW19" i="10" s="1"/>
  <c r="BW69" i="10"/>
  <c r="BW68" i="10" s="1"/>
  <c r="BR41" i="11"/>
  <c r="BV19" i="12"/>
  <c r="BR8" i="12"/>
  <c r="BS18" i="12"/>
  <c r="BQ19" i="20"/>
  <c r="BQ18" i="16"/>
  <c r="BQ15" i="16" s="1"/>
  <c r="BV74" i="10"/>
  <c r="BN61" i="10"/>
  <c r="BE19" i="12"/>
  <c r="BC19" i="12"/>
  <c r="BG19" i="12"/>
  <c r="BD18" i="12"/>
  <c r="BC18" i="12"/>
  <c r="BC8" i="12"/>
  <c r="BD19" i="12"/>
  <c r="BF19" i="12"/>
  <c r="BF26" i="10"/>
  <c r="BF78" i="10"/>
  <c r="BF74" i="10" s="1"/>
  <c r="BS7" i="16"/>
  <c r="BR63" i="9"/>
  <c r="CB62" i="6"/>
  <c r="CC43" i="10"/>
  <c r="BU13" i="10"/>
  <c r="BI18" i="16"/>
  <c r="BI19" i="20"/>
  <c r="BZ7" i="16"/>
  <c r="BM62" i="9"/>
  <c r="BY41" i="9"/>
  <c r="BY59" i="9" s="1"/>
  <c r="CA62" i="6"/>
  <c r="BL20" i="10"/>
  <c r="BL69" i="10"/>
  <c r="BL68" i="10" s="1"/>
  <c r="BD61" i="10"/>
  <c r="BP12" i="16"/>
  <c r="BP15" i="20"/>
  <c r="BQ7" i="16"/>
  <c r="BC26" i="10"/>
  <c r="BD62" i="9"/>
  <c r="BX59" i="9"/>
  <c r="BP41" i="9"/>
  <c r="BP57" i="9" s="1"/>
  <c r="BZ62" i="6"/>
  <c r="BK20" i="10"/>
  <c r="BK19" i="10" s="1"/>
  <c r="BK69" i="10"/>
  <c r="BK68" i="10" s="1"/>
  <c r="BS62" i="9"/>
  <c r="BG61" i="9"/>
  <c r="BG46" i="9"/>
  <c r="CA22" i="12"/>
  <c r="BX21" i="12"/>
  <c r="BX18" i="12"/>
  <c r="BW8" i="12"/>
  <c r="CA19" i="12"/>
  <c r="BQ62" i="6"/>
  <c r="BZ61" i="10"/>
  <c r="BL7" i="16"/>
  <c r="BZ62" i="9"/>
  <c r="BF61" i="9"/>
  <c r="BF46" i="9"/>
  <c r="BN41" i="9"/>
  <c r="BN57" i="9" s="1"/>
  <c r="BG18" i="12"/>
  <c r="BJ19" i="12"/>
  <c r="BF8" i="12"/>
  <c r="BI78" i="10"/>
  <c r="BI74" i="10" s="1"/>
  <c r="BY20" i="10"/>
  <c r="BY69" i="10"/>
  <c r="BY68" i="10" s="1"/>
  <c r="BY67" i="10" s="1"/>
  <c r="BY16" i="20" s="1"/>
  <c r="BI61" i="10"/>
  <c r="BE41" i="11"/>
  <c r="BM15" i="20"/>
  <c r="BM12" i="16"/>
  <c r="BX6" i="10"/>
  <c r="BX8" i="10" s="1"/>
  <c r="CB41" i="11"/>
  <c r="BS41" i="11"/>
  <c r="BE63" i="9"/>
  <c r="CC41" i="9"/>
  <c r="CC57" i="9" s="1"/>
  <c r="BQ22" i="12"/>
  <c r="BN21" i="12"/>
  <c r="BH61" i="10"/>
  <c r="BU7" i="16"/>
  <c r="BL63" i="9"/>
  <c r="BL52" i="9"/>
  <c r="BL51" i="9" s="1"/>
  <c r="BL17" i="9"/>
  <c r="BU18" i="12"/>
  <c r="BT8" i="12"/>
  <c r="BX19" i="12"/>
  <c r="BN62" i="6"/>
  <c r="BW43" i="10"/>
  <c r="BO13" i="10"/>
  <c r="BZ18" i="12"/>
  <c r="CC19" i="12"/>
  <c r="BY8" i="12"/>
  <c r="BN7" i="16"/>
  <c r="BF41" i="9"/>
  <c r="BF59" i="9" s="1"/>
  <c r="CA15" i="20"/>
  <c r="CA12" i="16"/>
  <c r="CA18" i="16"/>
  <c r="CA15" i="16" s="1"/>
  <c r="CB33" i="16" s="1"/>
  <c r="CA19" i="20"/>
  <c r="BX58" i="9"/>
  <c r="CA41" i="9"/>
  <c r="CA58" i="9" s="1"/>
  <c r="BC52" i="9"/>
  <c r="BC51" i="9" s="1"/>
  <c r="BC17" i="9"/>
  <c r="BQ15" i="20"/>
  <c r="BQ12" i="16"/>
  <c r="BG19" i="20"/>
  <c r="BG18" i="16"/>
  <c r="BG15" i="16" s="1"/>
  <c r="BK18" i="12"/>
  <c r="BJ8" i="12"/>
  <c r="BN19" i="12"/>
  <c r="BU26" i="10"/>
  <c r="BU78" i="10"/>
  <c r="BU74" i="10" s="1"/>
  <c r="BE13" i="10"/>
  <c r="CA61" i="9"/>
  <c r="CA46" i="9"/>
  <c r="BZ18" i="16"/>
  <c r="BZ15" i="16" s="1"/>
  <c r="BZ19" i="20"/>
  <c r="CA7" i="16"/>
  <c r="BS63" i="9"/>
  <c r="BS46" i="9"/>
  <c r="BS61" i="9"/>
  <c r="BK52" i="9"/>
  <c r="BK51" i="9" s="1"/>
  <c r="BK17" i="9"/>
  <c r="BF13" i="10"/>
  <c r="BR12" i="16"/>
  <c r="BR15" i="20"/>
  <c r="BR61" i="9"/>
  <c r="BR46" i="9"/>
  <c r="BR17" i="9"/>
  <c r="BR52" i="9"/>
  <c r="BR51" i="9" s="1"/>
  <c r="BK63" i="9"/>
  <c r="BL21" i="12"/>
  <c r="BO22" i="12"/>
  <c r="BV26" i="10"/>
  <c r="BV20" i="10"/>
  <c r="BV69" i="10"/>
  <c r="BV68" i="10" s="1"/>
  <c r="BF61" i="10"/>
  <c r="BR19" i="20"/>
  <c r="BR18" i="16"/>
  <c r="BR15" i="16" s="1"/>
  <c r="BJ63" i="9"/>
  <c r="BZ59" i="9"/>
  <c r="BS21" i="12"/>
  <c r="BV22" i="12"/>
  <c r="BT62" i="6"/>
  <c r="BU43" i="10"/>
  <c r="BU6" i="10"/>
  <c r="BU8" i="10" s="1"/>
  <c r="BE62" i="9"/>
  <c r="BQ41" i="9"/>
  <c r="BQ59" i="9" s="1"/>
  <c r="CA26" i="20"/>
  <c r="BT43" i="10"/>
  <c r="BD20" i="10"/>
  <c r="BD19" i="10" s="1"/>
  <c r="BD69" i="10"/>
  <c r="BD68" i="10" s="1"/>
  <c r="BD67" i="10" s="1"/>
  <c r="BD16" i="20" s="1"/>
  <c r="BD13" i="10"/>
  <c r="BP18" i="16"/>
  <c r="BP15" i="16" s="1"/>
  <c r="BP19" i="20"/>
  <c r="BX41" i="11"/>
  <c r="BC74" i="10"/>
  <c r="BW18" i="16"/>
  <c r="BW15" i="16" s="1"/>
  <c r="BW19" i="20"/>
  <c r="BQ21" i="12"/>
  <c r="BT22" i="12"/>
  <c r="CB19" i="12"/>
  <c r="BX8" i="12"/>
  <c r="BY18" i="12"/>
  <c r="BR62" i="6"/>
  <c r="CA61" i="10"/>
  <c r="BK62" i="9"/>
  <c r="BW41" i="9"/>
  <c r="BW57" i="9" s="1"/>
  <c r="BQ26" i="20"/>
  <c r="BR13" i="10"/>
  <c r="BN15" i="20"/>
  <c r="BN12" i="16"/>
  <c r="BO7" i="16"/>
  <c r="BV7" i="16"/>
  <c r="BE7" i="16"/>
  <c r="BS12" i="16"/>
  <c r="BS15" i="20"/>
  <c r="BJ41" i="11"/>
  <c r="BN59" i="9"/>
  <c r="BG21" i="12"/>
  <c r="BJ22" i="12"/>
  <c r="BY26" i="10"/>
  <c r="BQ20" i="10"/>
  <c r="BQ19" i="10" s="1"/>
  <c r="BQ69" i="10"/>
  <c r="BQ68" i="10" s="1"/>
  <c r="CC18" i="16"/>
  <c r="CC15" i="16" s="1"/>
  <c r="CC19" i="20"/>
  <c r="BY62" i="9"/>
  <c r="BM61" i="9"/>
  <c r="BM46" i="9"/>
  <c r="CC17" i="9"/>
  <c r="CC52" i="9"/>
  <c r="CC51" i="9" s="1"/>
  <c r="BI22" i="12"/>
  <c r="BF21" i="12"/>
  <c r="BQ19" i="12"/>
  <c r="BN18" i="12"/>
  <c r="BM8" i="12"/>
  <c r="BX43" i="10"/>
  <c r="BL18" i="16"/>
  <c r="BL15" i="16" s="1"/>
  <c r="BL19" i="20"/>
  <c r="BL41" i="11"/>
  <c r="BK19" i="20"/>
  <c r="BK18" i="16"/>
  <c r="BK15" i="16" s="1"/>
  <c r="BD63" i="9"/>
  <c r="CB41" i="9"/>
  <c r="CB58" i="9" s="1"/>
  <c r="BL41" i="9"/>
  <c r="BL57" i="9" s="1"/>
  <c r="BO43" i="10"/>
  <c r="BW78" i="10"/>
  <c r="BW74" i="10" s="1"/>
  <c r="BO61" i="10"/>
  <c r="BK12" i="16"/>
  <c r="BK15" i="20"/>
  <c r="BC21" i="12"/>
  <c r="BE22" i="12"/>
  <c r="BF22" i="12"/>
  <c r="BD22" i="12"/>
  <c r="BG22" i="12"/>
  <c r="BD21" i="12"/>
  <c r="BC22" i="12"/>
  <c r="BZ41" i="11"/>
  <c r="BX7" i="16"/>
  <c r="BM6" i="10"/>
  <c r="BM8" i="10" s="1"/>
  <c r="BO59" i="9"/>
  <c r="BF12" i="16"/>
  <c r="BF15" i="20"/>
  <c r="BG7" i="16"/>
  <c r="BV41" i="9"/>
  <c r="BV59" i="9" s="1"/>
  <c r="BI15" i="16"/>
  <c r="BQ63" i="9"/>
  <c r="BQ46" i="9"/>
  <c r="BQ61" i="9"/>
  <c r="BT6" i="10"/>
  <c r="BT8" i="10" s="1"/>
  <c r="CA69" i="10"/>
  <c r="CA68" i="10" s="1"/>
  <c r="CA20" i="10"/>
  <c r="CA19" i="10" s="1"/>
  <c r="BH63" i="9"/>
  <c r="BW19" i="12"/>
  <c r="BT18" i="12"/>
  <c r="BS8" i="12"/>
  <c r="BC63" i="9"/>
  <c r="BC59" i="9"/>
  <c r="CB21" i="12"/>
  <c r="BK41" i="9"/>
  <c r="BK59" i="9" s="1"/>
  <c r="CB18" i="12"/>
  <c r="CA8" i="12"/>
  <c r="CB24" i="12" s="1"/>
  <c r="CC62" i="6"/>
  <c r="BN69" i="10"/>
  <c r="BN68" i="10" s="1"/>
  <c r="BN67" i="10" s="1"/>
  <c r="BN16" i="20" s="1"/>
  <c r="BN20" i="10"/>
  <c r="BN19" i="10" s="1"/>
  <c r="BK7" i="16"/>
  <c r="BJ46" i="9"/>
  <c r="BJ61" i="9"/>
  <c r="BN58" i="9"/>
  <c r="BR41" i="9"/>
  <c r="BR57" i="9" s="1"/>
  <c r="CA18" i="12"/>
  <c r="BZ8" i="12"/>
  <c r="BT26" i="20"/>
  <c r="CC26" i="10"/>
  <c r="CC69" i="10"/>
  <c r="CC68" i="10" s="1"/>
  <c r="CC20" i="10"/>
  <c r="BY18" i="16"/>
  <c r="BY15" i="16" s="1"/>
  <c r="BY19" i="20"/>
  <c r="BY12" i="16"/>
  <c r="BY15" i="20"/>
  <c r="BR7" i="16"/>
  <c r="BS26" i="10"/>
  <c r="BS78" i="10"/>
  <c r="BS74" i="10" s="1"/>
  <c r="BQ52" i="9"/>
  <c r="BQ51" i="9" s="1"/>
  <c r="BQ17" i="9"/>
  <c r="BS26" i="20"/>
  <c r="CB78" i="10"/>
  <c r="CB74" i="10" s="1"/>
  <c r="BL43" i="10"/>
  <c r="BP41" i="11"/>
  <c r="BH12" i="16"/>
  <c r="BH15" i="20"/>
  <c r="BI7" i="16"/>
  <c r="BX63" i="9"/>
  <c r="BX61" i="9"/>
  <c r="BX46" i="9"/>
  <c r="BP17" i="9"/>
  <c r="BP52" i="9"/>
  <c r="BP51" i="9" s="1"/>
  <c r="BR26" i="20"/>
  <c r="BW59" i="9"/>
  <c r="BO17" i="9"/>
  <c r="BO52" i="9"/>
  <c r="BO51" i="9" s="1"/>
  <c r="BO8" i="12"/>
  <c r="BP18" i="12"/>
  <c r="BS19" i="12"/>
  <c r="BR61" i="10"/>
  <c r="BN19" i="20"/>
  <c r="BN18" i="16"/>
  <c r="BN15" i="16" s="1"/>
  <c r="BV41" i="11"/>
  <c r="BJ58" i="9"/>
  <c r="BF52" i="9"/>
  <c r="BF51" i="9" s="1"/>
  <c r="BF17" i="9"/>
  <c r="BX62" i="6"/>
  <c r="BI69" i="10"/>
  <c r="BI68" i="10" s="1"/>
  <c r="BI67" i="10" s="1"/>
  <c r="BI16" i="20" s="1"/>
  <c r="BI20" i="10"/>
  <c r="BI19" i="10" s="1"/>
  <c r="BE18" i="16"/>
  <c r="BE15" i="16" s="1"/>
  <c r="BE19" i="20"/>
  <c r="BE15" i="20"/>
  <c r="BE12" i="16"/>
  <c r="BQ62" i="9"/>
  <c r="BE61" i="9"/>
  <c r="BE46" i="9"/>
  <c r="BY58" i="9"/>
  <c r="BE41" i="9"/>
  <c r="BE59" i="9" s="1"/>
  <c r="BX78" i="10"/>
  <c r="BX74" i="10" s="1"/>
  <c r="BP69" i="10"/>
  <c r="BP68" i="10" s="1"/>
  <c r="BP67" i="10" s="1"/>
  <c r="BP16" i="20" s="1"/>
  <c r="BP20" i="10"/>
  <c r="BP19" i="10" s="1"/>
  <c r="CB12" i="16"/>
  <c r="CB15" i="20"/>
  <c r="CA41" i="11"/>
  <c r="BP7" i="16"/>
  <c r="BX62" i="9"/>
  <c r="BL61" i="9"/>
  <c r="BL46" i="9"/>
  <c r="BD59" i="9"/>
  <c r="CB52" i="9"/>
  <c r="CB51" i="9" s="1"/>
  <c r="CB17" i="9"/>
  <c r="BE21" i="12"/>
  <c r="BH22" i="12"/>
  <c r="BM18" i="12"/>
  <c r="BP19" i="12"/>
  <c r="BL8" i="12"/>
  <c r="BG43" i="10"/>
  <c r="BO26" i="10"/>
  <c r="BO78" i="10"/>
  <c r="BO74" i="10" s="1"/>
  <c r="BG13" i="10"/>
  <c r="BK41" i="11"/>
  <c r="CB7" i="16"/>
  <c r="BO41" i="11"/>
  <c r="BS16" i="12"/>
  <c r="BR16" i="12"/>
  <c r="BN16" i="12"/>
  <c r="BK16" i="12"/>
  <c r="BJ16" i="12"/>
  <c r="BF16" i="12"/>
  <c r="BC16" i="12"/>
  <c r="CB9" i="15"/>
  <c r="CA9" i="15"/>
  <c r="BY9" i="15"/>
  <c r="BX9" i="15"/>
  <c r="BW9" i="15"/>
  <c r="BV9" i="15"/>
  <c r="BT9" i="15"/>
  <c r="BS9" i="15"/>
  <c r="BQ9" i="15"/>
  <c r="BP9" i="15"/>
  <c r="BO9" i="15"/>
  <c r="BN9" i="15"/>
  <c r="BL9" i="15"/>
  <c r="BK9" i="15"/>
  <c r="BI9" i="15"/>
  <c r="BH9" i="15"/>
  <c r="BG9" i="15"/>
  <c r="BF9" i="15"/>
  <c r="BD9" i="15"/>
  <c r="BC9" i="15"/>
  <c r="CC6" i="1"/>
  <c r="CC22" i="1" s="1"/>
  <c r="CB6" i="1"/>
  <c r="CB22" i="1" s="1"/>
  <c r="CA6" i="1"/>
  <c r="CA22" i="1" s="1"/>
  <c r="BZ6" i="1"/>
  <c r="BZ22" i="1" s="1"/>
  <c r="BY6" i="1"/>
  <c r="BY22" i="1" s="1"/>
  <c r="BX6" i="1"/>
  <c r="BX22" i="1" s="1"/>
  <c r="BW6" i="1"/>
  <c r="BW22" i="1" s="1"/>
  <c r="BU16" i="12" l="1"/>
  <c r="CA67" i="10"/>
  <c r="CA16" i="20" s="1"/>
  <c r="BQ67" i="10"/>
  <c r="BQ16" i="20" s="1"/>
  <c r="BE6" i="10"/>
  <c r="BE8" i="10" s="1"/>
  <c r="BT58" i="9"/>
  <c r="BO57" i="9"/>
  <c r="BC6" i="10"/>
  <c r="BC8" i="10" s="1"/>
  <c r="BF6" i="10"/>
  <c r="BF8" i="10" s="1"/>
  <c r="CC59" i="9"/>
  <c r="BM57" i="9"/>
  <c r="BM58" i="9"/>
  <c r="BD6" i="10"/>
  <c r="BD8" i="10" s="1"/>
  <c r="BG19" i="10"/>
  <c r="BY19" i="10"/>
  <c r="BL67" i="10"/>
  <c r="BL16" i="20" s="1"/>
  <c r="BG57" i="9"/>
  <c r="BJ9" i="15"/>
  <c r="BR9" i="15"/>
  <c r="BZ9" i="15"/>
  <c r="BE16" i="12"/>
  <c r="BM16" i="12"/>
  <c r="BI16" i="12"/>
  <c r="BQ16" i="12"/>
  <c r="BF58" i="9"/>
  <c r="CB59" i="9"/>
  <c r="BF19" i="10"/>
  <c r="BV57" i="9"/>
  <c r="BV67" i="10"/>
  <c r="BV16" i="20" s="1"/>
  <c r="BF57" i="9"/>
  <c r="BF67" i="10"/>
  <c r="BF16" i="20" s="1"/>
  <c r="BE58" i="9"/>
  <c r="BO67" i="10"/>
  <c r="BO16" i="20" s="1"/>
  <c r="BP59" i="9"/>
  <c r="BT59" i="9"/>
  <c r="CA57" i="9"/>
  <c r="BS19" i="10"/>
  <c r="BG67" i="10"/>
  <c r="BG16" i="20" s="1"/>
  <c r="BR67" i="10"/>
  <c r="BR16" i="20" s="1"/>
  <c r="BW33" i="16"/>
  <c r="BZ34" i="16"/>
  <c r="BF33" i="16"/>
  <c r="BI34" i="16"/>
  <c r="BM33" i="16"/>
  <c r="BP34" i="16"/>
  <c r="BW34" i="16"/>
  <c r="BT33" i="16"/>
  <c r="BX67" i="10"/>
  <c r="BX16" i="20" s="1"/>
  <c r="CA24" i="12"/>
  <c r="BL58" i="9"/>
  <c r="BK67" i="10"/>
  <c r="BK16" i="20" s="1"/>
  <c r="BV25" i="12"/>
  <c r="BS24" i="12"/>
  <c r="BJ6" i="10"/>
  <c r="BJ8" i="10" s="1"/>
  <c r="CC33" i="16"/>
  <c r="BR25" i="12"/>
  <c r="BO24" i="12"/>
  <c r="BL25" i="12"/>
  <c r="BI24" i="12"/>
  <c r="BI57" i="9"/>
  <c r="BO19" i="10"/>
  <c r="BE33" i="16"/>
  <c r="BH34" i="16"/>
  <c r="BQ58" i="9"/>
  <c r="BW24" i="16"/>
  <c r="BW35" i="1"/>
  <c r="BD16" i="12"/>
  <c r="BL16" i="12"/>
  <c r="BT16" i="12"/>
  <c r="BP24" i="12"/>
  <c r="BS25" i="12"/>
  <c r="BZ33" i="16"/>
  <c r="CC34" i="16"/>
  <c r="CB57" i="9"/>
  <c r="BN25" i="12"/>
  <c r="BK24" i="12"/>
  <c r="BX24" i="12"/>
  <c r="CA25" i="12"/>
  <c r="BY57" i="9"/>
  <c r="BW6" i="10"/>
  <c r="BW8" i="10" s="1"/>
  <c r="BL59" i="9"/>
  <c r="BK33" i="16"/>
  <c r="BN34" i="16"/>
  <c r="BZ25" i="12"/>
  <c r="BW24" i="12"/>
  <c r="CA6" i="10"/>
  <c r="CA8" i="10" s="1"/>
  <c r="BV24" i="12"/>
  <c r="BY25" i="12"/>
  <c r="BX24" i="16"/>
  <c r="BX35" i="1"/>
  <c r="CC19" i="10"/>
  <c r="CA34" i="16"/>
  <c r="BX33" i="16"/>
  <c r="BS33" i="16"/>
  <c r="BV34" i="16"/>
  <c r="CA33" i="16"/>
  <c r="BJ25" i="12"/>
  <c r="BG24" i="12"/>
  <c r="BQ34" i="16"/>
  <c r="BN33" i="16"/>
  <c r="BP58" i="9"/>
  <c r="BJ19" i="10"/>
  <c r="CA59" i="9"/>
  <c r="BU33" i="16"/>
  <c r="BX34" i="16"/>
  <c r="BQ6" i="10"/>
  <c r="BQ8" i="10" s="1"/>
  <c r="BC67" i="10"/>
  <c r="BC16" i="20" s="1"/>
  <c r="BI25" i="12"/>
  <c r="BF24" i="12"/>
  <c r="BH25" i="12"/>
  <c r="BE24" i="12"/>
  <c r="BM24" i="12"/>
  <c r="BP25" i="12"/>
  <c r="BO25" i="12"/>
  <c r="BL24" i="12"/>
  <c r="BY35" i="1"/>
  <c r="BY24" i="16"/>
  <c r="BE57" i="9"/>
  <c r="CC67" i="10"/>
  <c r="CC16" i="20" s="1"/>
  <c r="BW25" i="12"/>
  <c r="BT24" i="12"/>
  <c r="BQ25" i="12"/>
  <c r="BN24" i="12"/>
  <c r="BH33" i="16"/>
  <c r="BK34" i="16"/>
  <c r="CC25" i="12"/>
  <c r="BZ24" i="12"/>
  <c r="BH6" i="10"/>
  <c r="BH8" i="10" s="1"/>
  <c r="BU58" i="9"/>
  <c r="BN6" i="10"/>
  <c r="BN8" i="10" s="1"/>
  <c r="BW67" i="10"/>
  <c r="BW16" i="20" s="1"/>
  <c r="CC6" i="10"/>
  <c r="CC8" i="10" s="1"/>
  <c r="BJ67" i="10"/>
  <c r="BJ16" i="20" s="1"/>
  <c r="BG59" i="9"/>
  <c r="BK58" i="9"/>
  <c r="BC19" i="10"/>
  <c r="BS6" i="10"/>
  <c r="BS8" i="10" s="1"/>
  <c r="BY34" i="16"/>
  <c r="BV33" i="16"/>
  <c r="BE34" i="16"/>
  <c r="BG34" i="16"/>
  <c r="BC34" i="16"/>
  <c r="BF34" i="16"/>
  <c r="BC33" i="16"/>
  <c r="BD33" i="16"/>
  <c r="BD34" i="16"/>
  <c r="CB34" i="16"/>
  <c r="BY33" i="16"/>
  <c r="BR24" i="12"/>
  <c r="BU25" i="12"/>
  <c r="BZ35" i="1"/>
  <c r="BZ24" i="16"/>
  <c r="BG16" i="12"/>
  <c r="BO16" i="12"/>
  <c r="BW16" i="12"/>
  <c r="BO33" i="16"/>
  <c r="BR34" i="16"/>
  <c r="BL33" i="16"/>
  <c r="BO34" i="16"/>
  <c r="BY24" i="12"/>
  <c r="CB25" i="12"/>
  <c r="BU24" i="12"/>
  <c r="BX25" i="12"/>
  <c r="BZ6" i="10"/>
  <c r="BZ8" i="10" s="1"/>
  <c r="BS59" i="9"/>
  <c r="BJ24" i="12"/>
  <c r="BM25" i="12"/>
  <c r="BZ58" i="9"/>
  <c r="CC58" i="9"/>
  <c r="CC24" i="12"/>
  <c r="BE67" i="10"/>
  <c r="BE16" i="20" s="1"/>
  <c r="BR59" i="9"/>
  <c r="CC35" i="1"/>
  <c r="CC24" i="16"/>
  <c r="CA24" i="16"/>
  <c r="CA35" i="1"/>
  <c r="BE9" i="15"/>
  <c r="BM9" i="15"/>
  <c r="BU9" i="15"/>
  <c r="CC9" i="15"/>
  <c r="BH16" i="12"/>
  <c r="BP16" i="12"/>
  <c r="BX16" i="12"/>
  <c r="BO6" i="10"/>
  <c r="BO8" i="10" s="1"/>
  <c r="BW58" i="9"/>
  <c r="BV58" i="9"/>
  <c r="BG25" i="12"/>
  <c r="BC25" i="12"/>
  <c r="BC24" i="12"/>
  <c r="BF25" i="12"/>
  <c r="BD24" i="12"/>
  <c r="BE25" i="12"/>
  <c r="BD25" i="12"/>
  <c r="BR33" i="16"/>
  <c r="BU34" i="16"/>
  <c r="BD57" i="9"/>
  <c r="BP33" i="16"/>
  <c r="BS34" i="16"/>
  <c r="BU67" i="10"/>
  <c r="BU16" i="20" s="1"/>
  <c r="CB67" i="10"/>
  <c r="CB16" i="20" s="1"/>
  <c r="BG33" i="16"/>
  <c r="BJ34" i="16"/>
  <c r="BK25" i="12"/>
  <c r="BH24" i="12"/>
  <c r="BE19" i="10"/>
  <c r="BZ67" i="10"/>
  <c r="BZ16" i="20" s="1"/>
  <c r="BT25" i="12"/>
  <c r="BQ24" i="12"/>
  <c r="CB24" i="16"/>
  <c r="CB35" i="1"/>
  <c r="BY16" i="12"/>
  <c r="BR6" i="10"/>
  <c r="BR8" i="10" s="1"/>
  <c r="BK57" i="9"/>
  <c r="BJ33" i="16"/>
  <c r="BM34" i="16"/>
  <c r="BQ33" i="16"/>
  <c r="BT34" i="16"/>
  <c r="BQ57" i="9"/>
  <c r="BV19" i="10"/>
  <c r="BI6" i="10"/>
  <c r="BI8" i="10" s="1"/>
  <c r="BL19" i="10"/>
  <c r="BR58" i="9"/>
  <c r="BS67" i="10"/>
  <c r="BS16" i="20" s="1"/>
  <c r="BU19" i="10"/>
  <c r="BR19" i="10"/>
  <c r="BU57" i="9"/>
  <c r="BZ19" i="10"/>
  <c r="BI33" i="16"/>
  <c r="BL34" i="16"/>
  <c r="BV16" i="12" l="1"/>
  <c r="CB23" i="16"/>
  <c r="BY23" i="16"/>
  <c r="CA23" i="16"/>
  <c r="BX23" i="16"/>
  <c r="CC16" i="12"/>
  <c r="CB16" i="12"/>
  <c r="BW23" i="16"/>
  <c r="BZ16" i="12"/>
  <c r="CA16" i="12"/>
  <c r="CC23" i="16"/>
  <c r="BZ23" i="16"/>
  <c r="CC13" i="15" l="1"/>
  <c r="CC48" i="11" l="1"/>
  <c r="CC27" i="15"/>
  <c r="CC31" i="15" s="1"/>
  <c r="CC37" i="6" l="1"/>
  <c r="CC38" i="6"/>
  <c r="CC51" i="11"/>
  <c r="CC53" i="11" s="1"/>
  <c r="CC20" i="20"/>
  <c r="CC42" i="20" s="1"/>
  <c r="CC43" i="20" s="1"/>
  <c r="CC9" i="16"/>
  <c r="CC6" i="16" s="1"/>
  <c r="CC25" i="11"/>
  <c r="CC14" i="20" l="1"/>
  <c r="BY14" i="15" l="1"/>
  <c r="BY13" i="15" s="1"/>
  <c r="BX14" i="15" l="1"/>
  <c r="BX13" i="15" s="1"/>
  <c r="BZ14" i="15"/>
  <c r="BZ13" i="15" s="1"/>
  <c r="BW14" i="15"/>
  <c r="BW13" i="15" s="1"/>
  <c r="CA14" i="15"/>
  <c r="CA13" i="15" s="1"/>
  <c r="CB13" i="15" l="1"/>
  <c r="CB27" i="15" l="1"/>
  <c r="CB31" i="15" s="1"/>
  <c r="CB38" i="6"/>
  <c r="CB37" i="6"/>
  <c r="CB48" i="11"/>
  <c r="CB9" i="16" l="1"/>
  <c r="CB6" i="16" s="1"/>
  <c r="CB25" i="11"/>
  <c r="CB20" i="20"/>
  <c r="CB42" i="20" s="1"/>
  <c r="CB43" i="20" s="1"/>
  <c r="CB51" i="11"/>
  <c r="CB53" i="11" s="1"/>
  <c r="CB14" i="20" l="1"/>
  <c r="CC30" i="16"/>
  <c r="CC27" i="16"/>
  <c r="BH48" i="11" l="1"/>
  <c r="BP48" i="11"/>
  <c r="BC48" i="11"/>
  <c r="BU48" i="11"/>
  <c r="BE48" i="11"/>
  <c r="BK48" i="11"/>
  <c r="BV48" i="11"/>
  <c r="BR48" i="11"/>
  <c r="BD48" i="11"/>
  <c r="BS48" i="11"/>
  <c r="BI48" i="11"/>
  <c r="BL48" i="11"/>
  <c r="BT48" i="11"/>
  <c r="BJ48" i="11"/>
  <c r="BG48" i="11"/>
  <c r="BQ48" i="11"/>
  <c r="BM48" i="11"/>
  <c r="BO48" i="11"/>
  <c r="BF48" i="11"/>
  <c r="BN48" i="11"/>
  <c r="BS9" i="16" l="1"/>
  <c r="BS6" i="16" s="1"/>
  <c r="BS25" i="11"/>
  <c r="BD9" i="16"/>
  <c r="BD6" i="16" s="1"/>
  <c r="BD25" i="11"/>
  <c r="BH20" i="20"/>
  <c r="BH51" i="11"/>
  <c r="BH53" i="11" s="1"/>
  <c r="BM51" i="11"/>
  <c r="BM53" i="11" s="1"/>
  <c r="BM20" i="20"/>
  <c r="BV9" i="16"/>
  <c r="BV6" i="16" s="1"/>
  <c r="BV25" i="11"/>
  <c r="BQ9" i="16"/>
  <c r="BQ6" i="16" s="1"/>
  <c r="BQ25" i="11"/>
  <c r="BG9" i="16"/>
  <c r="BG6" i="16" s="1"/>
  <c r="BG25" i="11"/>
  <c r="BF9" i="16"/>
  <c r="BF6" i="16" s="1"/>
  <c r="BF25" i="11"/>
  <c r="BK9" i="16"/>
  <c r="BK6" i="16" s="1"/>
  <c r="BK25" i="11"/>
  <c r="BU51" i="11"/>
  <c r="BU53" i="11" s="1"/>
  <c r="BU20" i="20"/>
  <c r="BJ9" i="16"/>
  <c r="BJ6" i="16" s="1"/>
  <c r="BJ25" i="11"/>
  <c r="BR20" i="20"/>
  <c r="BR51" i="11"/>
  <c r="BR53" i="11" s="1"/>
  <c r="BH9" i="16"/>
  <c r="BH6" i="16" s="1"/>
  <c r="BH25" i="11"/>
  <c r="BN20" i="20"/>
  <c r="BN51" i="11"/>
  <c r="BN53" i="11" s="1"/>
  <c r="BR9" i="16"/>
  <c r="BR6" i="16" s="1"/>
  <c r="BR25" i="11"/>
  <c r="BO20" i="20"/>
  <c r="BO51" i="11"/>
  <c r="BO53" i="11" s="1"/>
  <c r="BG51" i="11"/>
  <c r="BG53" i="11" s="1"/>
  <c r="BG20" i="20"/>
  <c r="BN9" i="16"/>
  <c r="BN6" i="16" s="1"/>
  <c r="BN25" i="11"/>
  <c r="BT51" i="11"/>
  <c r="BT53" i="11" s="1"/>
  <c r="BT20" i="20"/>
  <c r="BE9" i="16"/>
  <c r="BE6" i="16" s="1"/>
  <c r="BE25" i="11"/>
  <c r="BE51" i="11"/>
  <c r="BE53" i="11" s="1"/>
  <c r="BE20" i="20"/>
  <c r="BI9" i="16"/>
  <c r="BI6" i="16" s="1"/>
  <c r="BI25" i="11"/>
  <c r="BI20" i="20"/>
  <c r="BI51" i="11"/>
  <c r="BI53" i="11" s="1"/>
  <c r="BD20" i="20"/>
  <c r="BD51" i="11"/>
  <c r="BD53" i="11" s="1"/>
  <c r="BV51" i="11"/>
  <c r="BV53" i="11" s="1"/>
  <c r="BV20" i="20"/>
  <c r="CA9" i="16"/>
  <c r="CA6" i="16" s="1"/>
  <c r="CA25" i="11"/>
  <c r="BC20" i="20"/>
  <c r="BC51" i="11"/>
  <c r="BC53" i="11" s="1"/>
  <c r="BS20" i="20"/>
  <c r="BS51" i="11"/>
  <c r="BS53" i="11" s="1"/>
  <c r="BF20" i="20"/>
  <c r="BF51" i="11"/>
  <c r="BF53" i="11" s="1"/>
  <c r="BU9" i="16"/>
  <c r="BU6" i="16" s="1"/>
  <c r="BU25" i="11"/>
  <c r="BQ20" i="20"/>
  <c r="BQ51" i="11"/>
  <c r="BQ53" i="11" s="1"/>
  <c r="BJ51" i="11"/>
  <c r="BJ53" i="11" s="1"/>
  <c r="BJ20" i="20"/>
  <c r="BM9" i="16"/>
  <c r="BM6" i="16" s="1"/>
  <c r="BM25" i="11"/>
  <c r="BL20" i="20"/>
  <c r="BL51" i="11"/>
  <c r="BL53" i="11" s="1"/>
  <c r="BK20" i="20"/>
  <c r="BK51" i="11"/>
  <c r="BK53" i="11" s="1"/>
  <c r="BO9" i="16"/>
  <c r="BO6" i="16" s="1"/>
  <c r="BO25" i="11"/>
  <c r="BC9" i="16"/>
  <c r="BC6" i="16" s="1"/>
  <c r="BC25" i="11"/>
  <c r="BT9" i="16"/>
  <c r="BT6" i="16" s="1"/>
  <c r="BT25" i="11"/>
  <c r="BL9" i="16"/>
  <c r="BL6" i="16" s="1"/>
  <c r="BL25" i="11"/>
  <c r="BP9" i="16"/>
  <c r="BP6" i="16" s="1"/>
  <c r="BP25" i="11"/>
  <c r="BP20" i="20"/>
  <c r="BP51" i="11"/>
  <c r="BP53" i="11" s="1"/>
  <c r="BT28" i="16" l="1"/>
  <c r="BT38" i="20" s="1"/>
  <c r="BQ30" i="16"/>
  <c r="BQ27" i="16"/>
  <c r="BT31" i="16"/>
  <c r="BS31" i="16"/>
  <c r="BS28" i="16"/>
  <c r="BS38" i="20" s="1"/>
  <c r="BP30" i="16"/>
  <c r="BP27" i="16"/>
  <c r="BV30" i="16"/>
  <c r="BV27" i="16"/>
  <c r="BE14" i="20"/>
  <c r="BI30" i="16"/>
  <c r="BL31" i="16"/>
  <c r="BI27" i="16"/>
  <c r="BL28" i="16"/>
  <c r="BL38" i="20" s="1"/>
  <c r="BK14" i="20"/>
  <c r="BL14" i="20"/>
  <c r="BM14" i="20"/>
  <c r="BG35" i="20"/>
  <c r="BD35" i="20"/>
  <c r="BE35" i="20"/>
  <c r="BC42" i="20"/>
  <c r="BC43" i="20" s="1"/>
  <c r="BF35" i="20"/>
  <c r="BC35" i="20"/>
  <c r="BI42" i="20"/>
  <c r="BI43" i="20" s="1"/>
  <c r="BM35" i="20"/>
  <c r="BF30" i="16"/>
  <c r="BI28" i="16"/>
  <c r="BI38" i="20" s="1"/>
  <c r="BF27" i="16"/>
  <c r="BI31" i="16"/>
  <c r="BO42" i="20"/>
  <c r="BO43" i="20" s="1"/>
  <c r="BS35" i="20"/>
  <c r="BL30" i="16"/>
  <c r="BO28" i="16"/>
  <c r="BO38" i="20" s="1"/>
  <c r="BL27" i="16"/>
  <c r="BO31" i="16"/>
  <c r="BQ14" i="20"/>
  <c r="BU14" i="20"/>
  <c r="BP28" i="16"/>
  <c r="BP38" i="20" s="1"/>
  <c r="BM30" i="16"/>
  <c r="BM27" i="16"/>
  <c r="BP31" i="16"/>
  <c r="BQ31" i="16"/>
  <c r="BN30" i="16"/>
  <c r="BN27" i="16"/>
  <c r="BQ28" i="16"/>
  <c r="BQ38" i="20" s="1"/>
  <c r="BJ35" i="20"/>
  <c r="BF42" i="20"/>
  <c r="BF43" i="20" s="1"/>
  <c r="CA14" i="20"/>
  <c r="BI14" i="20"/>
  <c r="BT42" i="20"/>
  <c r="BT43" i="20" s="1"/>
  <c r="BR14" i="20"/>
  <c r="BR42" i="20"/>
  <c r="BR43" i="20" s="1"/>
  <c r="BV35" i="20"/>
  <c r="BF14" i="20"/>
  <c r="BR30" i="16"/>
  <c r="BU28" i="16"/>
  <c r="BU38" i="20" s="1"/>
  <c r="BR27" i="16"/>
  <c r="BU31" i="16"/>
  <c r="BL35" i="20"/>
  <c r="BH42" i="20"/>
  <c r="BH43" i="20" s="1"/>
  <c r="BO14" i="20"/>
  <c r="CB30" i="16"/>
  <c r="CB27" i="16"/>
  <c r="BJ30" i="16"/>
  <c r="BJ27" i="16"/>
  <c r="BM28" i="16"/>
  <c r="BM38" i="20" s="1"/>
  <c r="BM31" i="16"/>
  <c r="BS27" i="16"/>
  <c r="BV28" i="16"/>
  <c r="BV38" i="20" s="1"/>
  <c r="BV31" i="16"/>
  <c r="BS30" i="16"/>
  <c r="BJ14" i="20"/>
  <c r="BJ31" i="16"/>
  <c r="BG27" i="16"/>
  <c r="BG30" i="16"/>
  <c r="BJ28" i="16"/>
  <c r="BJ38" i="20" s="1"/>
  <c r="BV14" i="20"/>
  <c r="BD14" i="20"/>
  <c r="BH14" i="20"/>
  <c r="BT14" i="20"/>
  <c r="BN35" i="20"/>
  <c r="BJ42" i="20"/>
  <c r="BJ43" i="20" s="1"/>
  <c r="BU27" i="16"/>
  <c r="BU30" i="16"/>
  <c r="BV42" i="20"/>
  <c r="BV43" i="20" s="1"/>
  <c r="BN14" i="20"/>
  <c r="BN31" i="16"/>
  <c r="BK30" i="16"/>
  <c r="BK27" i="16"/>
  <c r="BN28" i="16"/>
  <c r="BN38" i="20" s="1"/>
  <c r="BG14" i="20"/>
  <c r="BE27" i="16"/>
  <c r="BH28" i="16"/>
  <c r="BH38" i="20" s="1"/>
  <c r="BH31" i="16"/>
  <c r="BE30" i="16"/>
  <c r="BP14" i="20"/>
  <c r="BL42" i="20"/>
  <c r="BL43" i="20" s="1"/>
  <c r="BP35" i="20"/>
  <c r="BH35" i="20"/>
  <c r="BD42" i="20"/>
  <c r="BD43" i="20" s="1"/>
  <c r="BC14" i="20"/>
  <c r="BO35" i="20"/>
  <c r="BK42" i="20"/>
  <c r="BK43" i="20" s="1"/>
  <c r="BR28" i="16"/>
  <c r="BR38" i="20" s="1"/>
  <c r="BR31" i="16"/>
  <c r="BO27" i="16"/>
  <c r="BO30" i="16"/>
  <c r="BN42" i="20"/>
  <c r="BN43" i="20" s="1"/>
  <c r="BR35" i="20"/>
  <c r="BU42" i="20"/>
  <c r="BU43" i="20" s="1"/>
  <c r="BK28" i="16"/>
  <c r="BK38" i="20" s="1"/>
  <c r="BH30" i="16"/>
  <c r="BK31" i="16"/>
  <c r="BH27" i="16"/>
  <c r="BQ35" i="20"/>
  <c r="BM42" i="20"/>
  <c r="BM43" i="20" s="1"/>
  <c r="BS14" i="20"/>
  <c r="BT35" i="20"/>
  <c r="BP42" i="20"/>
  <c r="BP43" i="20" s="1"/>
  <c r="BD30" i="16"/>
  <c r="BC31" i="16"/>
  <c r="BF31" i="16"/>
  <c r="BC27" i="16"/>
  <c r="BF28" i="16"/>
  <c r="BF38" i="20" s="1"/>
  <c r="BE28" i="16"/>
  <c r="BE38" i="20" s="1"/>
  <c r="BC28" i="16"/>
  <c r="BC38" i="20" s="1"/>
  <c r="BG31" i="16"/>
  <c r="BD27" i="16"/>
  <c r="BE31" i="16"/>
  <c r="BD31" i="16"/>
  <c r="BD28" i="16"/>
  <c r="BD38" i="20" s="1"/>
  <c r="BC30" i="16"/>
  <c r="BG28" i="16"/>
  <c r="BG38" i="20" s="1"/>
  <c r="BQ42" i="20"/>
  <c r="BQ43" i="20" s="1"/>
  <c r="BU35" i="20"/>
  <c r="BS42" i="20"/>
  <c r="BS43" i="20" s="1"/>
  <c r="BI35" i="20"/>
  <c r="BE42" i="20"/>
  <c r="BE43" i="20" s="1"/>
  <c r="BG42" i="20"/>
  <c r="BG43" i="20" s="1"/>
  <c r="BK35" i="20"/>
  <c r="BT27" i="16"/>
  <c r="BT30" i="16"/>
  <c r="BR34" i="20" l="1"/>
  <c r="BH34" i="20"/>
  <c r="BT34" i="20"/>
  <c r="BP34" i="20"/>
  <c r="BI34" i="20"/>
  <c r="BD34" i="20"/>
  <c r="BC34" i="20"/>
  <c r="BE34" i="20"/>
  <c r="BF34" i="20"/>
  <c r="BG34" i="20"/>
  <c r="BN34" i="20"/>
  <c r="BV34" i="20"/>
  <c r="BO34" i="20"/>
  <c r="BK34" i="20"/>
  <c r="BL34" i="20"/>
  <c r="BJ34" i="20"/>
  <c r="BQ34" i="20"/>
  <c r="BS34" i="20"/>
  <c r="BM34" i="20"/>
  <c r="BU34" i="20"/>
  <c r="CA48" i="11" l="1"/>
  <c r="BY48" i="11"/>
  <c r="BW48" i="11"/>
  <c r="BX48" i="11"/>
  <c r="BW9" i="16" l="1"/>
  <c r="BW6" i="16" s="1"/>
  <c r="BW25" i="11"/>
  <c r="CA20" i="20"/>
  <c r="CA42" i="20" s="1"/>
  <c r="CA43" i="20" s="1"/>
  <c r="CA51" i="11"/>
  <c r="CA53" i="11" s="1"/>
  <c r="BW51" i="11"/>
  <c r="BW53" i="11" s="1"/>
  <c r="BW20" i="20"/>
  <c r="BY51" i="11"/>
  <c r="BY53" i="11" s="1"/>
  <c r="BY20" i="20"/>
  <c r="BY9" i="16"/>
  <c r="BY6" i="16" s="1"/>
  <c r="BY25" i="11"/>
  <c r="BX20" i="20"/>
  <c r="BX51" i="11"/>
  <c r="BX53" i="11" s="1"/>
  <c r="BX9" i="16"/>
  <c r="BX6" i="16" s="1"/>
  <c r="BX25" i="11"/>
  <c r="BY30" i="16" l="1"/>
  <c r="BY27" i="16"/>
  <c r="BY14" i="20"/>
  <c r="BX14" i="20"/>
  <c r="BX30" i="16"/>
  <c r="BX27" i="16"/>
  <c r="BX31" i="16"/>
  <c r="BX28" i="16"/>
  <c r="BX38" i="20" s="1"/>
  <c r="BY31" i="16"/>
  <c r="BW27" i="16"/>
  <c r="BW28" i="16"/>
  <c r="BW38" i="20" s="1"/>
  <c r="BY28" i="16"/>
  <c r="BY38" i="20" s="1"/>
  <c r="BW31" i="16"/>
  <c r="BW30" i="16"/>
  <c r="BX42" i="20"/>
  <c r="BX43" i="20" s="1"/>
  <c r="BY42" i="20"/>
  <c r="BY43" i="20" s="1"/>
  <c r="BW42" i="20"/>
  <c r="BW43" i="20" s="1"/>
  <c r="BW35" i="20"/>
  <c r="BX35" i="20"/>
  <c r="BY35" i="20"/>
  <c r="BW14" i="20"/>
  <c r="BW34" i="20" l="1"/>
  <c r="BY34" i="20"/>
  <c r="BX34" i="20"/>
  <c r="CA27" i="15" l="1"/>
  <c r="CA31" i="15" s="1"/>
  <c r="CA38" i="6" l="1"/>
  <c r="CA37" i="6"/>
  <c r="BZ48" i="11" l="1"/>
  <c r="BZ27" i="15"/>
  <c r="BZ31" i="15" s="1"/>
  <c r="BZ38" i="6" l="1"/>
  <c r="BZ37" i="6"/>
  <c r="BZ20" i="20"/>
  <c r="BZ51" i="11"/>
  <c r="BZ53" i="11" s="1"/>
  <c r="BZ9" i="16"/>
  <c r="BZ6" i="16" s="1"/>
  <c r="BZ25" i="11"/>
  <c r="BZ42" i="20" l="1"/>
  <c r="BZ43" i="20" s="1"/>
  <c r="CA35" i="20"/>
  <c r="CB35" i="20"/>
  <c r="BZ35" i="20"/>
  <c r="CC35" i="20"/>
  <c r="BZ14" i="20"/>
  <c r="CA30" i="16"/>
  <c r="CA27" i="16"/>
  <c r="BZ27" i="16"/>
  <c r="BZ31" i="16"/>
  <c r="CB31" i="16"/>
  <c r="BZ28" i="16"/>
  <c r="BZ38" i="20" s="1"/>
  <c r="CB28" i="16"/>
  <c r="CB38" i="20" s="1"/>
  <c r="CA31" i="16"/>
  <c r="BZ30" i="16"/>
  <c r="CC28" i="16"/>
  <c r="CC38" i="20" s="1"/>
  <c r="CC31" i="16"/>
  <c r="CA28" i="16"/>
  <c r="CA38" i="20" s="1"/>
  <c r="BZ34" i="20" l="1"/>
  <c r="CC34" i="20"/>
  <c r="CB34" i="20"/>
  <c r="CA34" i="20"/>
  <c r="BY27" i="15" l="1"/>
  <c r="BY31" i="15" l="1"/>
  <c r="BY37" i="6" l="1"/>
  <c r="BY38" i="6"/>
  <c r="BX38" i="6" l="1"/>
  <c r="BX37" i="6"/>
  <c r="BX27" i="15"/>
  <c r="BX31" i="15" s="1"/>
  <c r="BW27" i="15" l="1"/>
  <c r="BW31" i="15" s="1"/>
  <c r="BV14" i="15" l="1"/>
  <c r="BV13" i="15" s="1"/>
  <c r="BV27" i="15" l="1"/>
  <c r="BV31" i="15" s="1"/>
  <c r="BV37" i="6" l="1"/>
  <c r="BV38" i="6"/>
  <c r="BU37" i="6" l="1"/>
  <c r="BU38" i="6"/>
  <c r="BU14" i="15"/>
  <c r="BU13" i="15" s="1"/>
  <c r="BU27" i="15"/>
  <c r="BU31" i="15" s="1"/>
  <c r="BT38" i="6" l="1"/>
  <c r="BT37" i="6"/>
  <c r="BT14" i="15"/>
  <c r="BT13" i="15" s="1"/>
  <c r="BT27" i="15" s="1"/>
  <c r="BT31" i="15" s="1"/>
  <c r="BS37" i="6" l="1"/>
  <c r="BS38" i="6"/>
  <c r="BS14" i="15"/>
  <c r="BS13" i="15" s="1"/>
  <c r="BS27" i="15" l="1"/>
  <c r="BS31" i="15" s="1"/>
  <c r="BR14" i="15" l="1"/>
  <c r="BR13" i="15" s="1"/>
  <c r="BR37" i="6" l="1"/>
  <c r="BR38" i="6"/>
  <c r="BR27" i="15"/>
  <c r="BR31" i="15" s="1"/>
  <c r="BQ38" i="6" l="1"/>
  <c r="BQ37" i="6"/>
  <c r="BQ14" i="15" l="1"/>
  <c r="BQ13" i="15" s="1"/>
  <c r="BQ27" i="15" l="1"/>
  <c r="BQ31" i="15" s="1"/>
  <c r="BP38" i="6" l="1"/>
  <c r="BP37" i="6"/>
  <c r="BP14" i="15" l="1"/>
  <c r="BP13" i="15" s="1"/>
  <c r="BP27" i="15"/>
  <c r="BP31" i="15" s="1"/>
  <c r="BO37" i="6" l="1"/>
  <c r="BO14" i="15" l="1"/>
  <c r="BO13" i="15" s="1"/>
  <c r="BO27" i="15" l="1"/>
  <c r="BO31" i="15" s="1"/>
  <c r="BN37" i="6" l="1"/>
  <c r="BN6" i="13" l="1"/>
  <c r="BN14" i="15"/>
  <c r="BN13" i="15" s="1"/>
  <c r="BN27" i="15" l="1"/>
  <c r="BN31" i="15" l="1"/>
  <c r="BM14" i="15" l="1"/>
  <c r="BM13" i="15" s="1"/>
  <c r="BM27" i="15" l="1"/>
  <c r="BM31" i="15" s="1"/>
  <c r="BM38" i="6" l="1"/>
  <c r="BM37" i="6" l="1"/>
  <c r="BN38" i="6"/>
  <c r="BO38" i="6" l="1"/>
  <c r="BL38" i="6" l="1"/>
  <c r="BL37" i="6"/>
  <c r="BL14" i="15" l="1"/>
  <c r="BL13" i="15" s="1"/>
  <c r="BL27" i="15" l="1"/>
  <c r="BL31" i="15" s="1"/>
  <c r="BG14" i="15" l="1"/>
  <c r="BG13" i="15" s="1"/>
  <c r="BI14" i="15"/>
  <c r="BI13" i="15" s="1"/>
  <c r="BK14" i="15"/>
  <c r="BK13" i="15" s="1"/>
  <c r="BH14" i="15"/>
  <c r="BH13" i="15" s="1"/>
  <c r="BJ14" i="15"/>
  <c r="BJ13" i="15" s="1"/>
  <c r="BK37" i="6" l="1"/>
  <c r="BK38" i="6"/>
  <c r="BK27" i="15" l="1"/>
  <c r="BH27" i="15" l="1"/>
  <c r="BI27" i="15"/>
  <c r="BG27" i="15"/>
  <c r="BC27" i="15"/>
  <c r="BF27" i="15"/>
  <c r="BD27" i="15"/>
  <c r="BJ38" i="6" l="1"/>
  <c r="BJ37" i="6"/>
  <c r="BI37" i="6" l="1"/>
  <c r="BI38" i="6"/>
  <c r="BH38" i="6" l="1"/>
  <c r="BH37" i="6"/>
  <c r="BG38" i="6" l="1"/>
  <c r="BG37" i="6"/>
  <c r="BF37" i="6" l="1"/>
  <c r="BE37" i="6" l="1"/>
  <c r="BE38" i="6"/>
  <c r="BF38" i="6"/>
  <c r="BD37" i="6" l="1"/>
  <c r="BD38" i="6"/>
  <c r="BC37" i="6" l="1"/>
  <c r="BC38" i="6"/>
  <c r="BJ27" i="15" l="1"/>
  <c r="BK31" i="15" l="1"/>
  <c r="BJ31" i="15" l="1"/>
  <c r="BI31" i="15" l="1"/>
  <c r="BH31" i="15" l="1"/>
  <c r="BG31" i="15" l="1"/>
  <c r="BF31" i="15" l="1"/>
  <c r="BE27" i="15" l="1"/>
  <c r="BE31" i="15" l="1"/>
  <c r="BD31" i="15" l="1"/>
  <c r="BC31" i="15" l="1"/>
  <c r="BW37" i="6" l="1"/>
  <c r="BW38" i="6"/>
</calcChain>
</file>

<file path=xl/sharedStrings.xml><?xml version="1.0" encoding="utf-8"?>
<sst xmlns="http://schemas.openxmlformats.org/spreadsheetml/2006/main" count="2425" uniqueCount="806">
  <si>
    <t>Go back to Table of content</t>
  </si>
  <si>
    <t>Powrót do spisu treści</t>
  </si>
  <si>
    <t>Comparable data pro-forma</t>
  </si>
  <si>
    <t>Dane porównywalne pro-forma</t>
  </si>
  <si>
    <t>Total capital ratio - consolidated</t>
  </si>
  <si>
    <t>Łączny współczynnik kapitałowy - skonsolidowany</t>
  </si>
  <si>
    <t>1Q</t>
  </si>
  <si>
    <t>2Q</t>
  </si>
  <si>
    <t>3Q</t>
  </si>
  <si>
    <t>4Q</t>
  </si>
  <si>
    <t>(PLN million)</t>
  </si>
  <si>
    <t>(w mln zł)</t>
  </si>
  <si>
    <t>OWN FUNDS</t>
  </si>
  <si>
    <t>FUNDUSZE WŁASNE</t>
  </si>
  <si>
    <t>-</t>
  </si>
  <si>
    <t>Fundusze własne przyjęte do kalkulacji łącznego współczynnika kapitałowego według metody zaawansowanej (AIRB)</t>
  </si>
  <si>
    <t xml:space="preserve">   - Tier 1 capital</t>
  </si>
  <si>
    <t xml:space="preserve">   - Fundusze własne podstawowe - Tier 1</t>
  </si>
  <si>
    <t xml:space="preserve">   - Tier 2 capital</t>
  </si>
  <si>
    <t xml:space="preserve">   - Fundusze własne uzupełniające - Tier 2</t>
  </si>
  <si>
    <t>CAPITAL REQUIREMENTS</t>
  </si>
  <si>
    <t>WYMOGI KAPITAŁOWE</t>
  </si>
  <si>
    <t xml:space="preserve">   - Capital requirements for credit risk, credit counterparty, dilution and delivery of instruments for future settlement</t>
  </si>
  <si>
    <t xml:space="preserve">   - Wymogi kapitałowe dla ryzyka kredytowego, kredytowego kontrahenta, rozmycia i dostawy instrumentów do rozliczenia w późniejszym terminie</t>
  </si>
  <si>
    <t xml:space="preserve">   - Capital requirements for the capital securities rate risk, debt instruments rates risk, FX risk and commodity rates risk</t>
  </si>
  <si>
    <t xml:space="preserve">   - Wymogi kapitałowe dla ryzyka cen kapitałowych papierów wartościowych, ryzyka cen instrumentów dłużnych, walutowego i cen towarów</t>
  </si>
  <si>
    <t xml:space="preserve">   - Capital requirement for operational risk</t>
  </si>
  <si>
    <t xml:space="preserve">   - Wymóg kapitałowy z tytułu ryzyka operacyjnego</t>
  </si>
  <si>
    <t xml:space="preserve">   - Capital requirement due to other risk exposure amounts</t>
  </si>
  <si>
    <t xml:space="preserve">   - Wymóg kapitałowy z tytułu innych ekspozycji na ryzyko</t>
  </si>
  <si>
    <t xml:space="preserve">   - Supplement to the overall level of capital requirements</t>
  </si>
  <si>
    <t xml:space="preserve">   - Uzupełnienie do ogólnego poziomu wymogów kapitałowych</t>
  </si>
  <si>
    <t>Total capital requirement computed with Advanced Internal Rating-Based method (AIRB) for calculation of the credit risk requirement</t>
  </si>
  <si>
    <t>Całkowity wymóg kapitałowy obliczony z zastosowaniem metody zaawansowanej (AIRB) do kalkulacji wymogu na ryzyko kredytowe</t>
  </si>
  <si>
    <t>Total capital ratio</t>
  </si>
  <si>
    <t>Łączny współczynnik kapitałowy</t>
  </si>
  <si>
    <t>Total capital ratio (AIRB) - phase-in for IFRS 9 and article 468 of CRR mitigation</t>
  </si>
  <si>
    <t>Łączny współczynnik kapitałowy - metoda zaawansowana (AIRB) - z okresem przejściowym dla MSSF 9 i ulgą z art. 468 CRR</t>
  </si>
  <si>
    <t>Total capital ratio (AIRB) - fully loaded for IFRS 9 and no article 468 of CRR mitigation</t>
  </si>
  <si>
    <t>Łączny współczynnik kapitałowy - metoda zaawansowana (AIRB) - bez okresu przejściowego dla MSSF 9 i ulgi z art. 468 CRR</t>
  </si>
  <si>
    <t>TIER 1 ratio</t>
  </si>
  <si>
    <t>Współczynnik TIER 1</t>
  </si>
  <si>
    <t>TIER 1  ratio (AIRB) - phase-in for IFRS 9 and article 468 of CRR mitigation</t>
  </si>
  <si>
    <t>Współczynnik TIER 1 - metoda zaawansowana (AIRB) - z okresem przejściowym dla MSSF 9 i ulgą z art. 468 CRR</t>
  </si>
  <si>
    <t>TIER 1  ratio (AIRB) - fully loaded for IFRS 9 and no article 468 of CRR mitigation</t>
  </si>
  <si>
    <t>Współczynnik TIER 1 - metoda zaawansowana (AIRB) - bez okresu przejściowego dla MSSF 9 i ulgi z art. 468 CRR</t>
  </si>
  <si>
    <t>Minimum Tier 1 (CRR)</t>
  </si>
  <si>
    <t>Minimum TCR (CRR)</t>
  </si>
  <si>
    <t>Minimum łączny współczynnik kapitałowy (CRR)</t>
  </si>
  <si>
    <t>Capital conservation buffer</t>
  </si>
  <si>
    <t>Bufor zabezpieczający</t>
  </si>
  <si>
    <t>O-SII buffer</t>
  </si>
  <si>
    <t>Bufor O-SII</t>
  </si>
  <si>
    <t>Pillar 2</t>
  </si>
  <si>
    <t>Filar 2</t>
  </si>
  <si>
    <t>Systemic risk buffer</t>
  </si>
  <si>
    <t>Bufor ryzyka systemowego</t>
  </si>
  <si>
    <t>Countercyclical buffer</t>
  </si>
  <si>
    <t>Bufor antycykliczny</t>
  </si>
  <si>
    <t>P2G capital add-on</t>
  </si>
  <si>
    <t>Narzut kapitałowy P2G</t>
  </si>
  <si>
    <t>Total Tier 1 requirement</t>
  </si>
  <si>
    <t>Łączny wymóg dla współczynnika Tier 1</t>
  </si>
  <si>
    <t>Total TCR requirement</t>
  </si>
  <si>
    <t>Łączny wymóg dla łącznego współczynnika kapitałowego</t>
  </si>
  <si>
    <t>Kredyty i inne należności udzielone klientom</t>
  </si>
  <si>
    <t xml:space="preserve"> - Other</t>
  </si>
  <si>
    <t>Total (net)</t>
  </si>
  <si>
    <t>Razem (netto)</t>
  </si>
  <si>
    <t>Liabilities due to customers</t>
  </si>
  <si>
    <t>Zobowiązania wobec klientów</t>
  </si>
  <si>
    <t>Other liabilities</t>
  </si>
  <si>
    <t>Depozyty, w tym:</t>
  </si>
  <si>
    <t>Total</t>
  </si>
  <si>
    <t xml:space="preserve"> - Other liabilities</t>
  </si>
  <si>
    <t>Other information</t>
  </si>
  <si>
    <t>Pozostałe informacje</t>
  </si>
  <si>
    <t>Headcount</t>
  </si>
  <si>
    <t>Zatrudnienie</t>
  </si>
  <si>
    <t xml:space="preserve"> - The headcount in the Capital Group</t>
  </si>
  <si>
    <t xml:space="preserve"> - Zatrudnienie w Grupie Kapitałowej ING Banku Śląskiego S.A.</t>
  </si>
  <si>
    <t xml:space="preserve">     - Individuals</t>
  </si>
  <si>
    <t xml:space="preserve">     - w osobach</t>
  </si>
  <si>
    <t xml:space="preserve">     - FTEs</t>
  </si>
  <si>
    <t xml:space="preserve">     - w etatach</t>
  </si>
  <si>
    <t xml:space="preserve"> - The headcount in the ING Bank Śląski S.A.</t>
  </si>
  <si>
    <t xml:space="preserve"> - Zatrudnienie w ING Banku Śląskim S.A.</t>
  </si>
  <si>
    <t>Number of outlets</t>
  </si>
  <si>
    <t>Liczba placówek Banku</t>
  </si>
  <si>
    <t>Number of ING Express points</t>
  </si>
  <si>
    <t>Liczba punktów ING Express</t>
  </si>
  <si>
    <t>Banking cards (in thousands)</t>
  </si>
  <si>
    <t>Karty bankowe (w tys.)</t>
  </si>
  <si>
    <t>Payment cards, of which:</t>
  </si>
  <si>
    <t>Karty płatnicze, z czego:</t>
  </si>
  <si>
    <t xml:space="preserve"> - Debit cards</t>
  </si>
  <si>
    <t xml:space="preserve">     - karty debetowe</t>
  </si>
  <si>
    <t xml:space="preserve"> - Credit cards</t>
  </si>
  <si>
    <t xml:space="preserve">     - karty kredytowe</t>
  </si>
  <si>
    <t xml:space="preserve"> - Other cards</t>
  </si>
  <si>
    <t xml:space="preserve">     - karty pozostałe</t>
  </si>
  <si>
    <t>Cash loan sales (PLN million) - individual clients</t>
  </si>
  <si>
    <t>Sprzedaż kredytów gotówkowych (mln zł) - klienci indywidualni</t>
  </si>
  <si>
    <t>Mortgage loan sales (PLN million) - individual clients</t>
  </si>
  <si>
    <t>Sprzedaż kredytów hipotecznych (mln zł) - klienci indywidualni</t>
  </si>
  <si>
    <r>
      <t xml:space="preserve">Factoring turnover (PLN million) - ING ComFin </t>
    </r>
    <r>
      <rPr>
        <sz val="8"/>
        <rFont val="ING Me"/>
      </rPr>
      <t>- MA accounting</t>
    </r>
  </si>
  <si>
    <r>
      <t xml:space="preserve">Leasing sales (PLN million) - INF Lease </t>
    </r>
    <r>
      <rPr>
        <sz val="8"/>
        <rFont val="ING Me"/>
      </rPr>
      <t>- MA accounting</t>
    </r>
  </si>
  <si>
    <t>Own funds taken into account in total capital ratio calculation according to advanced method (AIRB)</t>
  </si>
  <si>
    <t xml:space="preserve">   - Additional Tier 1 capital</t>
  </si>
  <si>
    <t xml:space="preserve">   - Fundusze własne dodatkowe - Tier 1</t>
  </si>
  <si>
    <t>Total capital ratio - separate</t>
  </si>
  <si>
    <t>Łączny współczynnik kapitałowy - jednostkowy</t>
  </si>
  <si>
    <t>Liabilities to customers, including:</t>
  </si>
  <si>
    <t>Zobowiązania wobec klientów, w tym:</t>
  </si>
  <si>
    <t>Deposits, including:</t>
  </si>
  <si>
    <t>Households</t>
  </si>
  <si>
    <t>Gospodarstwa domowe</t>
  </si>
  <si>
    <t>Business entities</t>
  </si>
  <si>
    <t>Podmioty gospodarcze</t>
  </si>
  <si>
    <t>The government and self-government institutions’ sector</t>
  </si>
  <si>
    <t>Sektor instytucji rządowych i samorządowych</t>
  </si>
  <si>
    <t>Total (gross), including:</t>
  </si>
  <si>
    <t>Razem (brutto), w tym:</t>
  </si>
  <si>
    <t>Corporate banking segment</t>
  </si>
  <si>
    <t>Bankowość korporacyjna</t>
  </si>
  <si>
    <t>current deposits</t>
  </si>
  <si>
    <t>depozyty bieżące</t>
  </si>
  <si>
    <t>savings deposits</t>
  </si>
  <si>
    <t>depozyty oszczędnościowe</t>
  </si>
  <si>
    <t>term deposits</t>
  </si>
  <si>
    <t>depozyty terminowe</t>
  </si>
  <si>
    <t>Retail banking segment</t>
  </si>
  <si>
    <t>Bankowość detaliczna</t>
  </si>
  <si>
    <t>Other liabilities, including:</t>
  </si>
  <si>
    <t>Pozostałe zobowiązania, w tym:</t>
  </si>
  <si>
    <t>Liabilities for cash security</t>
  </si>
  <si>
    <t>zobowiązania z tytułu zabezpieczeń pieniężnych</t>
  </si>
  <si>
    <t>Recived call deposits</t>
  </si>
  <si>
    <t>przyjęte depozyty zabezpieczające typu call</t>
  </si>
  <si>
    <t>Repo liabilities</t>
  </si>
  <si>
    <t>zobowiązania z tytułu transakcji z przyrzeczeniem odkupu</t>
  </si>
  <si>
    <t>pozostałe zobowiązania</t>
  </si>
  <si>
    <t>Financial assets</t>
  </si>
  <si>
    <t>Aktywa finansowe</t>
  </si>
  <si>
    <t>Financial assets held for trading, of which:</t>
  </si>
  <si>
    <t>Aktywa finansowe przeznaczone do obrotu, w tym:</t>
  </si>
  <si>
    <t xml:space="preserve"> - valuation of derivatives</t>
  </si>
  <si>
    <t xml:space="preserve">     - wycena instrumentów pochodnych</t>
  </si>
  <si>
    <t xml:space="preserve"> - debt instruments</t>
  </si>
  <si>
    <t xml:space="preserve">     - instrumenty dłużne</t>
  </si>
  <si>
    <t xml:space="preserve"> - repo transactions</t>
  </si>
  <si>
    <t xml:space="preserve">     - transakcje z przyrzeczeniem odkupu</t>
  </si>
  <si>
    <t xml:space="preserve"> - equity instruments</t>
  </si>
  <si>
    <t xml:space="preserve">     - instrumenty kapitałowe</t>
  </si>
  <si>
    <t xml:space="preserve"> - financial assets designated as at fair value upon initial recognition, of which:</t>
  </si>
  <si>
    <t xml:space="preserve">     - aktywa finansowe desygnowane do wyceny do wartości godziwej przy początkowym ujęciu, w tym:</t>
  </si>
  <si>
    <t xml:space="preserve"> - buy-sell-back transactions</t>
  </si>
  <si>
    <t xml:space="preserve">     - transakcje z przyrzeczeniem odkupu (buy-sell-back)</t>
  </si>
  <si>
    <t xml:space="preserve"> - deposits</t>
  </si>
  <si>
    <t xml:space="preserve">     - lokaty</t>
  </si>
  <si>
    <t xml:space="preserve"> - financial assets measured at fair value through profit or loss other then held for trading, of which:</t>
  </si>
  <si>
    <t xml:space="preserve">     - aktywa finansowe wyceniane w wartości godziwej przez wynik finansowy, inne niż przeznaczone do obrotu, w tym:</t>
  </si>
  <si>
    <t xml:space="preserve"> - loans obligatorily classified as measured at fair value through profit or loss</t>
  </si>
  <si>
    <t xml:space="preserve">     - kredyty obligatoryjnie klasyfikowane jako wyceniane w wartości godziwej przez wynik finansowy</t>
  </si>
  <si>
    <t>Total financial assets held for trading</t>
  </si>
  <si>
    <t>Razem aktywa finansowe przeznaczone do obrotu</t>
  </si>
  <si>
    <t>Measured at fair value through other comprehensive income, including:</t>
  </si>
  <si>
    <t>Wyceniane do wartości godziwiej przez inne całkowite dochody, w tym:</t>
  </si>
  <si>
    <t>Measured at amortised cost, including:</t>
  </si>
  <si>
    <t>Wyceniane wg zamortyzowanego kosztu, w tym:</t>
  </si>
  <si>
    <t>Available-for-sale financial assets, of which:</t>
  </si>
  <si>
    <t>Aktywa finansowe dostępne do sprzedaży, w tym:</t>
  </si>
  <si>
    <t>Held-to-maturity financial assets, of which:</t>
  </si>
  <si>
    <t>Aktywa finansowe utrzymywane do terminu wymagalności, w tym:</t>
  </si>
  <si>
    <t>Total investment securities</t>
  </si>
  <si>
    <t>Razem inwestycyjne papiery wartościowe</t>
  </si>
  <si>
    <t>Debt securities - transferred assets</t>
  </si>
  <si>
    <t>Dłużne papiery wartościowe stanowiące zabezpieczenie zobowiązań</t>
  </si>
  <si>
    <t xml:space="preserve"> - measured at fair value through profit or loss</t>
  </si>
  <si>
    <t xml:space="preserve"> - wyceniane według wartości godziwej przez wynik finansowy</t>
  </si>
  <si>
    <t xml:space="preserve"> - measured at fair value through other comprehensive income</t>
  </si>
  <si>
    <t xml:space="preserve"> - wyceniane według wartości godziwej przez inne całkowite dochody</t>
  </si>
  <si>
    <t xml:space="preserve"> - measured at amortised cost</t>
  </si>
  <si>
    <t xml:space="preserve"> - wyceniane według zamortyzowanego kosztu</t>
  </si>
  <si>
    <t>Total debt securities - transferred assets</t>
  </si>
  <si>
    <t>Razem dłużne papiery wartościowe stanowiące zabezpieczenie zobowiązań</t>
  </si>
  <si>
    <t>Quality of loan portfolio under IFRS 9</t>
  </si>
  <si>
    <t>Jakość portfela kredytowego wg MSSF 9</t>
  </si>
  <si>
    <t xml:space="preserve">1Q </t>
  </si>
  <si>
    <t>Działalność korporacyjna</t>
  </si>
  <si>
    <t>Gross amount</t>
  </si>
  <si>
    <t>Wartość brutto</t>
  </si>
  <si>
    <t xml:space="preserve">   - assets in Stage 1</t>
  </si>
  <si>
    <t xml:space="preserve">   - aktywa w etapie 1</t>
  </si>
  <si>
    <t xml:space="preserve">   - assets in Stage 2</t>
  </si>
  <si>
    <t xml:space="preserve">   - aktywa w etapie 2</t>
  </si>
  <si>
    <t xml:space="preserve">   - assets in Stage 3</t>
  </si>
  <si>
    <t xml:space="preserve">   - aktywa w etapie 3</t>
  </si>
  <si>
    <t xml:space="preserve">   - POCI</t>
  </si>
  <si>
    <t>Impairment for expected losses</t>
  </si>
  <si>
    <t>Odpis z tytułu strat oczekiwanych</t>
  </si>
  <si>
    <t xml:space="preserve">   - on assets in Stage 1</t>
  </si>
  <si>
    <t xml:space="preserve">   - na aktywa w etapie 1</t>
  </si>
  <si>
    <t xml:space="preserve">   - on assets in Stage 2</t>
  </si>
  <si>
    <t xml:space="preserve">   - na aktywa w etapie 2</t>
  </si>
  <si>
    <t xml:space="preserve">   - on assets in Stage 3</t>
  </si>
  <si>
    <t xml:space="preserve">   - na aktywa w etapie 3</t>
  </si>
  <si>
    <t>Net amount</t>
  </si>
  <si>
    <t>Wartość netto</t>
  </si>
  <si>
    <t>Działalność detaliczna</t>
  </si>
  <si>
    <t>Ogółem</t>
  </si>
  <si>
    <t>Share of assets in Stage 1</t>
  </si>
  <si>
    <t>Udział aktywów w etapie 1</t>
  </si>
  <si>
    <t>Share of assets in Stage 2</t>
  </si>
  <si>
    <t>Udział aktywów w etapie 2</t>
  </si>
  <si>
    <t>Share of assets in Stage 3 &amp; POCI</t>
  </si>
  <si>
    <t>Udział aktywów w etapie 3 i POCI</t>
  </si>
  <si>
    <t>Coverage of assets in Stage 1</t>
  </si>
  <si>
    <t>Pokrycie odpisem aktywów w etapie 1</t>
  </si>
  <si>
    <t>Coverage of assets in Stage 2</t>
  </si>
  <si>
    <t>Pokrycie odpisem aktywów w etapie 2</t>
  </si>
  <si>
    <t>Coverage of assets in Stage 3 &amp; POCI</t>
  </si>
  <si>
    <t>Pokrycie odpisem aktywów w etapie 3 i POCI</t>
  </si>
  <si>
    <t>Loans and other receivables to customers</t>
  </si>
  <si>
    <t>[MSSF 9 / IFRS 9]</t>
  </si>
  <si>
    <t>Measured at amortised cost</t>
  </si>
  <si>
    <t>Wyceniane wg zamortyzowanego kosztu</t>
  </si>
  <si>
    <t>Measured at fair value through profit or loss</t>
  </si>
  <si>
    <t>Wyceniane do wartości godziwej przez rachunek zysków i strat</t>
  </si>
  <si>
    <t>Loans and other receivables measured at amortised cost</t>
  </si>
  <si>
    <t>Kredyty i inne należności wyceniane wg zamortyzowanego kosztu</t>
  </si>
  <si>
    <t>Gross loans and other receivables measured at amortised cost, including:</t>
  </si>
  <si>
    <t>Kredyty i inne należności brutto wyceniane wg zamortyzowanego kosztu, w tym:</t>
  </si>
  <si>
    <t>Portfolio of gross loans, including:</t>
  </si>
  <si>
    <t>Portfel kredytowy brutto, w tym:</t>
  </si>
  <si>
    <t>Total, including:</t>
  </si>
  <si>
    <t>Razem, w tym:</t>
  </si>
  <si>
    <t>loans in the current account</t>
  </si>
  <si>
    <t>kredyty w rachunku bieżącym</t>
  </si>
  <si>
    <t>term loans and advances</t>
  </si>
  <si>
    <t>kredyty i pożyczki terminowe</t>
  </si>
  <si>
    <t>leasing receivables</t>
  </si>
  <si>
    <t>należności leasingowe</t>
  </si>
  <si>
    <t>factoring receivables</t>
  </si>
  <si>
    <t>należności faktoringowe</t>
  </si>
  <si>
    <t>corporate and municipal securities</t>
  </si>
  <si>
    <t>papiery wartościowe komercyjne i komunalne</t>
  </si>
  <si>
    <t>mortgages</t>
  </si>
  <si>
    <t>kredyty i pożyczki hipoteczne</t>
  </si>
  <si>
    <t>other loans and advances</t>
  </si>
  <si>
    <t>pozostałe kredyty i pożyczki</t>
  </si>
  <si>
    <t>Other gross receivables, including:</t>
  </si>
  <si>
    <t>Inne należności brutto, w tym:</t>
  </si>
  <si>
    <t>Eurobonds (T-bonds)</t>
  </si>
  <si>
    <t>euroobligacje (obligacje Skarbu Państwa)</t>
  </si>
  <si>
    <t>complex call deposits</t>
  </si>
  <si>
    <t>złożone depozyty zabezpieczające typu call</t>
  </si>
  <si>
    <t>receivables under repo transactions</t>
  </si>
  <si>
    <t>należności z tytułu transakcji z przyrzeczeniem odkupu</t>
  </si>
  <si>
    <t>other receivables</t>
  </si>
  <si>
    <t>pozostałe należności</t>
  </si>
  <si>
    <t>Impairment on loans and other receivables measured at amortised cost, including:</t>
  </si>
  <si>
    <t>Odpis na kredyty i inne należności wyceniane wg zamortyzowanego kosztu, w tym:</t>
  </si>
  <si>
    <t>Impairment on portfolio of loans, including:</t>
  </si>
  <si>
    <t>Odpis na portfel kredytowy, w tym:</t>
  </si>
  <si>
    <t>Impairment on other receivables, including:</t>
  </si>
  <si>
    <t>Odpis na inne należności, w tym:</t>
  </si>
  <si>
    <t>Net loans and other receivables measured at amortised cost, including:</t>
  </si>
  <si>
    <t>Kredyty i inne należności netto wyceniane wg zamortyzowanego kosztu, w tym:</t>
  </si>
  <si>
    <t>Portfolio of net loans, including:</t>
  </si>
  <si>
    <t>Portfel kredytowy netto, w tym:</t>
  </si>
  <si>
    <t>Other net receivables, including:</t>
  </si>
  <si>
    <t>Inne należności netto, w tym:</t>
  </si>
  <si>
    <r>
      <t>Comparable data pro-forma</t>
    </r>
    <r>
      <rPr>
        <b/>
        <sz val="10"/>
        <color indexed="12"/>
        <rFont val="Arial"/>
        <family val="2"/>
        <charset val="238"/>
      </rPr>
      <t/>
    </r>
  </si>
  <si>
    <r>
      <t>Dane porównywalne pro-forma</t>
    </r>
    <r>
      <rPr>
        <b/>
        <sz val="10"/>
        <color indexed="12"/>
        <rFont val="Arial"/>
        <family val="2"/>
        <charset val="238"/>
      </rPr>
      <t/>
    </r>
  </si>
  <si>
    <t>CONSOLIDATED STATEMENT OF FINANCIAL POSITION
of the ING Bank Śląski Group S.A.</t>
  </si>
  <si>
    <t>SKONSOLIDOWANE SPRAWOZDANIE Z SYTUACJI FINANSOWEJ
Grupy Kapitałowej ING Banku Śląskiego S.A.</t>
  </si>
  <si>
    <t>A S S E T S</t>
  </si>
  <si>
    <t>A K T Y W A</t>
  </si>
  <si>
    <t xml:space="preserve"> - Cash in hand and balances with the Central Bank</t>
  </si>
  <si>
    <t xml:space="preserve">   - Kasa, środki w Banku Centralnym </t>
  </si>
  <si>
    <t xml:space="preserve"> - Loans and receivables to other banks</t>
  </si>
  <si>
    <t xml:space="preserve">   - Kredyty i inne należności udzielone innym bankom</t>
  </si>
  <si>
    <t xml:space="preserve"> - Financial assets held for trading / Financial assets at fair value through profit or loss</t>
  </si>
  <si>
    <t xml:space="preserve">   - Aktywa przeznaczone do obrotu / Aktywa finansowe wyceniane według wartości godziwej przez wynik finansowy</t>
  </si>
  <si>
    <t xml:space="preserve"> - Derivative hedge instruments</t>
  </si>
  <si>
    <t xml:space="preserve">   - Pochodne instrumenty zabezpieczające</t>
  </si>
  <si>
    <t xml:space="preserve"> - Investments</t>
  </si>
  <si>
    <t xml:space="preserve">   - Inwestycyjne papiery wartościowe</t>
  </si>
  <si>
    <t xml:space="preserve"> - Loans and receivables to customers at amortised cost</t>
  </si>
  <si>
    <t xml:space="preserve">   - Kredyty i inne należności udzielone klientom wyceniane wg zamortyzowanego kosztu</t>
  </si>
  <si>
    <t xml:space="preserve"> - Transferred assets</t>
  </si>
  <si>
    <t xml:space="preserve">   - Aktywa stanowiące zabezpieczenie zobowiązań</t>
  </si>
  <si>
    <t xml:space="preserve"> - Investments in controlled entities recognised under the equity method</t>
  </si>
  <si>
    <t xml:space="preserve">   - Inwestycje w jednostki stowarzyszone wyceniane metodą praw własności</t>
  </si>
  <si>
    <t xml:space="preserve"> - Investment real estates</t>
  </si>
  <si>
    <t xml:space="preserve">   - Nieruchomości inwestycyjne</t>
  </si>
  <si>
    <t xml:space="preserve"> - Property, plant and equipment</t>
  </si>
  <si>
    <t xml:space="preserve">   - Rzeczowe aktywa trwałe</t>
  </si>
  <si>
    <t xml:space="preserve"> - Intangible assets</t>
  </si>
  <si>
    <t xml:space="preserve">   - Wartości niematerialne</t>
  </si>
  <si>
    <t xml:space="preserve"> - Property, plant and equipment held for sale</t>
  </si>
  <si>
    <t xml:space="preserve">   - Aktywa trwałe przeznaczone do sprzedaży </t>
  </si>
  <si>
    <t xml:space="preserve"> - Deferred tax assets</t>
  </si>
  <si>
    <t xml:space="preserve">   - Aktywa z tytułu odroczonego podatku dochodowego</t>
  </si>
  <si>
    <t xml:space="preserve"> - Current income tax assets</t>
  </si>
  <si>
    <t xml:space="preserve">   - Aktywa z tytułu bieżącego podatku dochodowego</t>
  </si>
  <si>
    <t xml:space="preserve"> - Other assets</t>
  </si>
  <si>
    <t xml:space="preserve">   - Inne aktywa </t>
  </si>
  <si>
    <t>T o t a l   a s s e t s</t>
  </si>
  <si>
    <t>A k t y w a   r a z e m</t>
  </si>
  <si>
    <t>E Q U I T Y   A N D   L I A B I L I T I E S</t>
  </si>
  <si>
    <t>Z O B O W I Ą Z A N I A   I   K A P I T A Ł Y</t>
  </si>
  <si>
    <t>LIABILITIES</t>
  </si>
  <si>
    <t>ZOBOWIĄZANIA</t>
  </si>
  <si>
    <t xml:space="preserve"> - Liabilities due to the Central Bank</t>
  </si>
  <si>
    <t xml:space="preserve">   - Zobowiązania wobec Banku Centralnego</t>
  </si>
  <si>
    <t xml:space="preserve"> - Liabilities due to other banks</t>
  </si>
  <si>
    <t xml:space="preserve">   - Zobowiązania wobec innych banków</t>
  </si>
  <si>
    <t xml:space="preserve"> - Financial liabilities measured at fair value through profit and loss</t>
  </si>
  <si>
    <t xml:space="preserve">   - Zobowiązania finansowe wyceniane do wartości godziwej przez rachunek zysków i strat</t>
  </si>
  <si>
    <t xml:space="preserve"> - Liabilities due to customers</t>
  </si>
  <si>
    <t xml:space="preserve">   - Zobowiązania wobec klientów</t>
  </si>
  <si>
    <t xml:space="preserve"> - Liabilities under issue of debt securities</t>
  </si>
  <si>
    <t xml:space="preserve">   - Zobowiązania z tytułu emisji papierów wartościowych</t>
  </si>
  <si>
    <t xml:space="preserve"> - Subordinated liabilities</t>
  </si>
  <si>
    <t xml:space="preserve">   - Zobowiązania podporządkowane</t>
  </si>
  <si>
    <t xml:space="preserve"> - Provisions</t>
  </si>
  <si>
    <t xml:space="preserve">   - Rezerwy </t>
  </si>
  <si>
    <t xml:space="preserve"> - Deferred tax provision</t>
  </si>
  <si>
    <t xml:space="preserve">   - Rezerwa z tytułu odroczonego podatku dochodowego</t>
  </si>
  <si>
    <t xml:space="preserve"> - Current income tax liabilities</t>
  </si>
  <si>
    <t xml:space="preserve">   - Zobowiązanie z tytułu bieżącego podatku dochodowego</t>
  </si>
  <si>
    <t xml:space="preserve">   - Inne zobowiązania </t>
  </si>
  <si>
    <t>T o t a l   l i a b i l i t i e s</t>
  </si>
  <si>
    <t xml:space="preserve">Z o b o w i ą z a n i a  o g ó ł e m </t>
  </si>
  <si>
    <t>EQUITY</t>
  </si>
  <si>
    <t xml:space="preserve">KAPITAŁY </t>
  </si>
  <si>
    <t xml:space="preserve"> - Share capital</t>
  </si>
  <si>
    <t xml:space="preserve">   - Kapitał akcyjny</t>
  </si>
  <si>
    <t xml:space="preserve"> - Supplementary capital - issuance of shares over nominal value</t>
  </si>
  <si>
    <t xml:space="preserve">   - Kapitał zapasowy - nadwyżka ze sprzedaży akcji powyżej ich wartości nominalnej</t>
  </si>
  <si>
    <t xml:space="preserve"> - Accumulated other comprehensive income</t>
  </si>
  <si>
    <t xml:space="preserve">   - Skumulowane inne całkowite dochody</t>
  </si>
  <si>
    <t xml:space="preserve"> - Retained earnings</t>
  </si>
  <si>
    <t xml:space="preserve">   - Zyski zatrzymane</t>
  </si>
  <si>
    <t xml:space="preserve"> - Own shares for the purposes of the incentive program</t>
  </si>
  <si>
    <t xml:space="preserve">   - Akcje własne na cele pracowniczego programu motywacyjnego</t>
  </si>
  <si>
    <t>Equity attributable to shareholders of ING Bank Śląski S.A.</t>
  </si>
  <si>
    <t>Kapitał własny przypadający akcjonariuszom ING Banku Śląskiego S.A.</t>
  </si>
  <si>
    <t xml:space="preserve"> - Non-controlling interests</t>
  </si>
  <si>
    <t xml:space="preserve">   - Udziały niekontrolujące</t>
  </si>
  <si>
    <t>T o t a l   e q u i t y</t>
  </si>
  <si>
    <t>K a p i t a ł y  w ł a s n e  o g ó ł e m</t>
  </si>
  <si>
    <t>T o t a l   e q u i t y   a n d   l i a b i l i t i e s</t>
  </si>
  <si>
    <t>Z o b o w i ą z a n i a  i  k a p i t a ł  w ł a s n y   r a z e m</t>
  </si>
  <si>
    <r>
      <rPr>
        <b/>
        <sz val="12"/>
        <color indexed="10"/>
        <rFont val="ING Me"/>
      </rPr>
      <t>Comparable data pro-forma</t>
    </r>
    <r>
      <rPr>
        <b/>
        <sz val="10"/>
        <color indexed="10"/>
        <rFont val="ING Me"/>
      </rPr>
      <t xml:space="preserve">
</t>
    </r>
    <r>
      <rPr>
        <b/>
        <sz val="10"/>
        <color indexed="12"/>
        <rFont val="ING Me"/>
      </rPr>
      <t>NOTE! - change in the layout</t>
    </r>
    <r>
      <rPr>
        <b/>
        <sz val="12"/>
        <color indexed="12"/>
        <rFont val="ING Me"/>
      </rPr>
      <t xml:space="preserve">
</t>
    </r>
    <r>
      <rPr>
        <i/>
        <u/>
        <sz val="8"/>
        <color indexed="12"/>
        <rFont val="ING Me"/>
      </rPr>
      <t>Row 25 added</t>
    </r>
  </si>
  <si>
    <t>Cost of risk</t>
  </si>
  <si>
    <t>Koszty ryzyka</t>
  </si>
  <si>
    <t>Retail portfolio, gross</t>
  </si>
  <si>
    <t>Portfel detaliczny, brutto</t>
  </si>
  <si>
    <t>Corporate portfolio, gross</t>
  </si>
  <si>
    <t>Portfel korporacyjny, brutto</t>
  </si>
  <si>
    <t>Total portfolio, gross</t>
  </si>
  <si>
    <t>Cały portfel, brutto</t>
  </si>
  <si>
    <t>Retail segment - impairment for expected losses including legal cost of risk for FX-mortgage loans</t>
  </si>
  <si>
    <t>Segment detaliczny - koszty ryzyka łącznie z kosztami ryzyka prawnego walutowych kredytów hipotecznych</t>
  </si>
  <si>
    <t>Retail corporate - impairment for expected losses including legal cost of risk for FX-mortgage loans</t>
  </si>
  <si>
    <t>Segment korporacyjny - koszty ryzyka łącznie z kosztami ryzyka prawnego walutowych kredytów hipotecznych</t>
  </si>
  <si>
    <t>Total impairment for expected losses including legal cost of risk for FX-mortgage loans</t>
  </si>
  <si>
    <t>Koszty ryzyka razem łącznie z kosztami ryzyka prawnego walutowych kredytów hipotecznych</t>
  </si>
  <si>
    <t>Net gain on sale of retail portfolios (lower cost of risk)</t>
  </si>
  <si>
    <t>Zysk na sprzedaży portfeli detalicznych (pomniejszenie kosztów ryzyka)</t>
  </si>
  <si>
    <t>Net gain on sale of corporate portfolios (lower cost of risk)</t>
  </si>
  <si>
    <t>Zysk na sprzedaży portfeli korporacyjnych (pomniejszenie kosztów ryzyka)</t>
  </si>
  <si>
    <t>Net gain on sale of portfolios (lower cost of risk)</t>
  </si>
  <si>
    <t>Zysk na sprzedaży portfeli  (pomniejszenie kosztów ryzyka)</t>
  </si>
  <si>
    <t>Retail risk cost margin (cumulative)</t>
  </si>
  <si>
    <t>Detaliczna marża kosztów ryzyka (kwartalna)</t>
  </si>
  <si>
    <t>Detaliczna marża kosztów ryzyka (skumulowana)</t>
  </si>
  <si>
    <t>Corporate risk cost margin (cumulative)</t>
  </si>
  <si>
    <t>Korporacyjna marża kosztów ryzyka (kwartalna)</t>
  </si>
  <si>
    <t>Korporacyjna marża kosztów ryzyka (skumulowana)</t>
  </si>
  <si>
    <t>Risk cost margin (cumulative)</t>
  </si>
  <si>
    <t>Marża kosztów ryzyka (kwartalna)</t>
  </si>
  <si>
    <t>Marża kosztów ryzyka (skumulowana)</t>
  </si>
  <si>
    <t>Operating costs</t>
  </si>
  <si>
    <t>Koszty działania</t>
  </si>
  <si>
    <t>Operating costs, of which:</t>
  </si>
  <si>
    <t>Koszty działania, w tym:</t>
  </si>
  <si>
    <t xml:space="preserve">     - Personnel costs</t>
  </si>
  <si>
    <t xml:space="preserve">     - koszty osobowe</t>
  </si>
  <si>
    <t xml:space="preserve">     - Marketing and promotion costs</t>
  </si>
  <si>
    <t xml:space="preserve">     - koszty marketingu i promocji</t>
  </si>
  <si>
    <t xml:space="preserve">     - D&amp;A</t>
  </si>
  <si>
    <t xml:space="preserve">     - amortyzacja</t>
  </si>
  <si>
    <t xml:space="preserve">     - IT costs</t>
  </si>
  <si>
    <t xml:space="preserve">     - koszty IT</t>
  </si>
  <si>
    <t xml:space="preserve">     - Maintenance of buildings</t>
  </si>
  <si>
    <t xml:space="preserve">     - koszty utrzymania budynków</t>
  </si>
  <si>
    <t xml:space="preserve">     - General and administrative costs</t>
  </si>
  <si>
    <t xml:space="preserve">     - koszty działania i ogólnego zarządu</t>
  </si>
  <si>
    <t xml:space="preserve">     - KNF costs</t>
  </si>
  <si>
    <t xml:space="preserve">     - koszty KNF</t>
  </si>
  <si>
    <t xml:space="preserve">     - Bank Guarantee Fund and Mortgage Support Fund costs, of which</t>
  </si>
  <si>
    <t xml:space="preserve">     - contributions to the deposit guarantee fund</t>
  </si>
  <si>
    <t xml:space="preserve">     - składki na fundusz gwarancyjny depozytów</t>
  </si>
  <si>
    <t>     - contributions to the forced restructuring fund</t>
  </si>
  <si>
    <t xml:space="preserve">     - składki na fundusz przymusowej restrukturyzacji</t>
  </si>
  <si>
    <t xml:space="preserve">     - contribution to the Commercial Banks Protection System</t>
  </si>
  <si>
    <t xml:space="preserve">     - wpłata na fundusz pomocowy systemu ochrony (SOBK)</t>
  </si>
  <si>
    <t>Net income - other</t>
  </si>
  <si>
    <t>Wynik - pozostałe</t>
  </si>
  <si>
    <t>FX result and net income on currency derivatives, including:</t>
  </si>
  <si>
    <t>Wynik z pozycji wymiany oraz wynik na pochodnych transakcjach
walutowych, w tym:</t>
  </si>
  <si>
    <t xml:space="preserve">     - FX result</t>
  </si>
  <si>
    <t xml:space="preserve">     - Wynik z pozycji wymiany</t>
  </si>
  <si>
    <t xml:space="preserve">     - Currency derivatives</t>
  </si>
  <si>
    <t xml:space="preserve">     - Transakcje pochodne walutowe</t>
  </si>
  <si>
    <t>Net income on interest rate derivatives</t>
  </si>
  <si>
    <t>Wynik na transakcjach pochodnych na stopę procentową</t>
  </si>
  <si>
    <t>Net income on debt instruments</t>
  </si>
  <si>
    <t>Wynik na instrumentach dłużnych</t>
  </si>
  <si>
    <t>Net income on securities derivatives</t>
  </si>
  <si>
    <t>Wynik na transakcjach pochodnych związanych z papierami wartościowymi</t>
  </si>
  <si>
    <t>Net income on equity instruments</t>
  </si>
  <si>
    <t>Wynik na instrumentach kapitałowych</t>
  </si>
  <si>
    <t>Result on measurement of loans to customers which are measured at fair value through profit or loss</t>
  </si>
  <si>
    <t>Wynik z tytułu wyceny kredytów i innych należności udzielonych klientom wycenianych do wartości godziwej przez rachunek zysków i strat</t>
  </si>
  <si>
    <t>Net income on equity instruments measured at fair value through profit or loss</t>
  </si>
  <si>
    <t>Wynik na instrumentach kapitałowych wycenianych według wartości godziwej przez wynik finansowy</t>
  </si>
  <si>
    <t>Net income on financial assets and liabilities measured at fair value upon initial recognition, of which:</t>
  </si>
  <si>
    <t>Wynik z tytułu aktywów i zobowiązań finansowych wycenianych wg wartości godziwej przy początkowym ujęciu, w tym:</t>
  </si>
  <si>
    <t xml:space="preserve"> - Net income on debt instruments</t>
  </si>
  <si>
    <t xml:space="preserve">     - Wynik na instrumentach dłużnych</t>
  </si>
  <si>
    <t xml:space="preserve"> - Net income on the measurement of the deposits designated to be measured at their fair value</t>
  </si>
  <si>
    <t xml:space="preserve">     - Wynik na wycenie lokat desygnowanych do wyceny według wartości godziwej</t>
  </si>
  <si>
    <t>w mln zł</t>
  </si>
  <si>
    <t>Net income on financial instruments measured at fair value through profit or loss and FX result</t>
  </si>
  <si>
    <t>Wynik na instrumentach finansowych wycenianych przez rachunek zysków i strat oraz wynik z pozycji wymiany</t>
  </si>
  <si>
    <t>Net income on the sale of securities measured at amortised cost</t>
  </si>
  <si>
    <t>Wynik na sprzedaży papierów wartościowych wycenianych wg zamortyzowanego kosztu</t>
  </si>
  <si>
    <t>Net income on the sale of securities measured at fair value through other comprehensive income</t>
  </si>
  <si>
    <t>Wynik na sprzedaży papierów wartościowych wycenianych w wartości godziwej przez inne całkowite dochody</t>
  </si>
  <si>
    <t>Net income on equity instruments available-for-sale</t>
  </si>
  <si>
    <t>Wynik na instrumentach kapitałowych dostępnych do sprzedaży</t>
  </si>
  <si>
    <t xml:space="preserve"> -</t>
  </si>
  <si>
    <t>Net income on debt instruments available-for-sale</t>
  </si>
  <si>
    <t>Wynik na instrumentach dłużnych dostępnych do sprzedaży</t>
  </si>
  <si>
    <t>Dividend income</t>
  </si>
  <si>
    <t>Przychody z tytułu dywidend</t>
  </si>
  <si>
    <t>Impairment losses</t>
  </si>
  <si>
    <t>Odpisy z tytułu trwałej utraty wartości</t>
  </si>
  <si>
    <t>Other</t>
  </si>
  <si>
    <t>Pozostałe</t>
  </si>
  <si>
    <t>Net income on investments</t>
  </si>
  <si>
    <t>Wynik na inwestycjach</t>
  </si>
  <si>
    <t>Fair value hedge accounting for securities</t>
  </si>
  <si>
    <t>Rachunkowość zabezpieczeń wartości godziwej papierów wartościowych</t>
  </si>
  <si>
    <t xml:space="preserve"> - valuation of the hedged transaction</t>
  </si>
  <si>
    <t xml:space="preserve">     - wycena transakcji zabezpieczanej </t>
  </si>
  <si>
    <t xml:space="preserve"> - valuation of the hedging transaction</t>
  </si>
  <si>
    <t xml:space="preserve">     - wycena transakcji zabezpieczającej</t>
  </si>
  <si>
    <t>Cash flow hedge accounting</t>
  </si>
  <si>
    <t>Rachunkowość zabezpieczeń przepływów pieniężnych</t>
  </si>
  <si>
    <t xml:space="preserve"> - ineffectiveness that arises from cash flow hedges</t>
  </si>
  <si>
    <t xml:space="preserve">     - nieefektywność wynikająca z zabezpieczeń przepływów pieniężnych</t>
  </si>
  <si>
    <t>Net income on hedge accounting</t>
  </si>
  <si>
    <t>Wynik na rachunkowości zabezpieczeń</t>
  </si>
  <si>
    <t>Net fees &amp; commission income</t>
  </si>
  <si>
    <t>Wynik z tytułu prowizji</t>
  </si>
  <si>
    <t xml:space="preserve">2Q </t>
  </si>
  <si>
    <t xml:space="preserve">3Q </t>
  </si>
  <si>
    <t xml:space="preserve">4Q </t>
  </si>
  <si>
    <t>Fees and commission income</t>
  </si>
  <si>
    <t xml:space="preserve">Przychody z tytułu prowizji </t>
  </si>
  <si>
    <t xml:space="preserve"> - the transaction margin on currency exchange transactions</t>
  </si>
  <si>
    <t xml:space="preserve"> - marża transakcyjna na transakcjach wymiany walut</t>
  </si>
  <si>
    <t xml:space="preserve"> - commission related to keeping accounts</t>
  </si>
  <si>
    <t xml:space="preserve"> - prowadzenie rachunków klientów</t>
  </si>
  <si>
    <t xml:space="preserve"> - commission related to payment and credit cards (net)</t>
  </si>
  <si>
    <t xml:space="preserve"> - karty płatnicze i kredytowe (netto)</t>
  </si>
  <si>
    <t xml:space="preserve"> - commission related to payment and credit cards (income)</t>
  </si>
  <si>
    <t xml:space="preserve"> - commission related to payment and credit cards (costs)</t>
  </si>
  <si>
    <t xml:space="preserve"> - karty płatnicze i kredytowe - koszty</t>
  </si>
  <si>
    <t xml:space="preserve"> - commission related to loans</t>
  </si>
  <si>
    <t xml:space="preserve"> - udzielanie kredytów</t>
  </si>
  <si>
    <t xml:space="preserve"> - commission related to distribution of participation units</t>
  </si>
  <si>
    <t xml:space="preserve"> - dystrybucja jednostek uczestnictwa</t>
  </si>
  <si>
    <t xml:space="preserve"> - commission related to brokerage activity</t>
  </si>
  <si>
    <t xml:space="preserve"> - działalność maklerska</t>
  </si>
  <si>
    <t xml:space="preserve"> - usługi faktoringowe i leasingowe</t>
  </si>
  <si>
    <t xml:space="preserve"> - commission related to insurance product offering</t>
  </si>
  <si>
    <t xml:space="preserve"> - oferowanie produktów ubezpieczeniowych</t>
  </si>
  <si>
    <t xml:space="preserve"> - other</t>
  </si>
  <si>
    <t xml:space="preserve"> - pozostałe prowizje</t>
  </si>
  <si>
    <t>Total fees and comission income</t>
  </si>
  <si>
    <t>Razem przychody z tytułu prowizji</t>
  </si>
  <si>
    <t>Net commission income</t>
  </si>
  <si>
    <t xml:space="preserve">Wynik z tytułu prowizji </t>
  </si>
  <si>
    <t>NIM</t>
  </si>
  <si>
    <t>Marża odsetkowa</t>
  </si>
  <si>
    <t>Interest earning assets</t>
  </si>
  <si>
    <t>Aktywa odsetkowe</t>
  </si>
  <si>
    <t>Interest bearing liabilities</t>
  </si>
  <si>
    <t>Pasywa odsetkowe</t>
  </si>
  <si>
    <t>NIM (quaterly)</t>
  </si>
  <si>
    <t>Marża odsetkowa (kwartalna)</t>
  </si>
  <si>
    <t>NIM (cumulative)</t>
  </si>
  <si>
    <t>Marża odsetkowa (skumulowana)</t>
  </si>
  <si>
    <t>Yield on interest assets (quaterly)</t>
  </si>
  <si>
    <t>Rentowność aktywów odsetkowych (kwartalna)</t>
  </si>
  <si>
    <t>Yield on interest assets (cumulative)</t>
  </si>
  <si>
    <t>Rentowność aktywów odsetkowych (skumulowana)</t>
  </si>
  <si>
    <t>Cost of funding (quaterly)</t>
  </si>
  <si>
    <t>Koszt finansowania (kwartlany)</t>
  </si>
  <si>
    <t>Cost of funding (cumulative)</t>
  </si>
  <si>
    <t>Koszt finansowania (skumulowany)</t>
  </si>
  <si>
    <t>CONSOLIDATED INCOME STATEMENT
Retail customers segment</t>
  </si>
  <si>
    <t>SKONSOLIDOWANY RACHUNEK ZYSKÓW I STRAT
Segment klientów detalicznych</t>
  </si>
  <si>
    <t>Revenue total*</t>
  </si>
  <si>
    <t>Dochody ogółem*</t>
  </si>
  <si>
    <t xml:space="preserve">   Net interest income</t>
  </si>
  <si>
    <t xml:space="preserve">   wynik z tytułu odsetek</t>
  </si>
  <si>
    <t xml:space="preserve">   Net commission income</t>
  </si>
  <si>
    <t xml:space="preserve">   wynik z tytułu prowizji</t>
  </si>
  <si>
    <t xml:space="preserve">   Other income/expenses</t>
  </si>
  <si>
    <t xml:space="preserve">   pozostałe przychody/koszty</t>
  </si>
  <si>
    <t xml:space="preserve">   Share in net profit (loss) of associated entities recognised under the equity method</t>
  </si>
  <si>
    <t xml:space="preserve">   udział w zyskach (stratach) netto jednostek stowarzyszonych wykazywanych metodą praw własności</t>
  </si>
  <si>
    <t>Expenses total</t>
  </si>
  <si>
    <t>Koszty ogółem</t>
  </si>
  <si>
    <t xml:space="preserve">   Personnel expenses</t>
  </si>
  <si>
    <t xml:space="preserve">   koszty osobowe</t>
  </si>
  <si>
    <t xml:space="preserve">   Depreciation</t>
  </si>
  <si>
    <t xml:space="preserve">   amortyzacja</t>
  </si>
  <si>
    <t xml:space="preserve">   Other</t>
  </si>
  <si>
    <t xml:space="preserve">   pozostałe</t>
  </si>
  <si>
    <t>Operating result</t>
  </si>
  <si>
    <t>Wynik operacyjny</t>
  </si>
  <si>
    <t>odpisy z tytułu strat oczekiwanych</t>
  </si>
  <si>
    <t>Legal cost of risk for FX-mortgage loans</t>
  </si>
  <si>
    <t>koszty ryzyka prawnego walutowych kredytów hipotecznych</t>
  </si>
  <si>
    <t>Tax on certain financial institutions</t>
  </si>
  <si>
    <t>podatek od niektórych instytucji finansowych</t>
  </si>
  <si>
    <t>Result before tax</t>
  </si>
  <si>
    <t>Wynik brutto</t>
  </si>
  <si>
    <t>*/ including the share in net profit of affiliated units shown using the method of ownership rights</t>
  </si>
  <si>
    <t>*/ włączając udział w zyskach netto jednostek stowarzyszonych wykazywanych metodą praw własności</t>
  </si>
  <si>
    <r>
      <t>Comparable data pro-forma</t>
    </r>
    <r>
      <rPr>
        <b/>
        <sz val="12"/>
        <color indexed="12"/>
        <rFont val="Arial"/>
        <family val="2"/>
        <charset val="238"/>
      </rPr>
      <t/>
    </r>
  </si>
  <si>
    <t>CONSOLIDATED INCOME STATEMENT
Corporate customers segment</t>
  </si>
  <si>
    <t>SKONSOLIDOWANY RACHUNEK ZYSKÓW I STRAT
Segment bankowości korporacyjnej</t>
  </si>
  <si>
    <t>Share in net profit (loss) of associated entities recognised under the equity method</t>
  </si>
  <si>
    <t>udział w zyskach (stratach) netto jednostek stowarzyszonych wykazywanych metodą praw własności</t>
  </si>
  <si>
    <t>CONSOLIDATED INCOME STATEMENT
of the ING Bank Śląski Group S.A.</t>
  </si>
  <si>
    <t>SKONSOLIDOWANY RACHUNEK ZYSKÓW I STRAT
Grupy Kapitałowej ING Banku Śląskiego S.A.</t>
  </si>
  <si>
    <t xml:space="preserve"> - Interest income</t>
  </si>
  <si>
    <t xml:space="preserve"> - Przychody z tytułu odsetek w tym</t>
  </si>
  <si>
    <t xml:space="preserve">    Interest income on assets measured at amortised cost</t>
  </si>
  <si>
    <t xml:space="preserve">    przychody odsetkowe od aktywów wycenianych wg zamortyzowanego kosztu</t>
  </si>
  <si>
    <t xml:space="preserve">    Other interest income</t>
  </si>
  <si>
    <t xml:space="preserve">    pozostałe przychody odsetkowe</t>
  </si>
  <si>
    <t xml:space="preserve"> - Interest expenses</t>
  </si>
  <si>
    <t xml:space="preserve"> - Koszty odsetek</t>
  </si>
  <si>
    <t>Net interest income</t>
  </si>
  <si>
    <t>Wynik z tytułu odsetek</t>
  </si>
  <si>
    <t xml:space="preserve"> - Commission income</t>
  </si>
  <si>
    <t xml:space="preserve"> - Przychody z tytułu prowizji</t>
  </si>
  <si>
    <t xml:space="preserve"> - Commission expenses</t>
  </si>
  <si>
    <t xml:space="preserve"> - Koszty prowizji</t>
  </si>
  <si>
    <t xml:space="preserve"> - Net income on financial instruments measured at fair value through profit or loss and FX result</t>
  </si>
  <si>
    <t xml:space="preserve"> - Wynik na instrumentach finansowych wycenianych przez rachunek zysków i strat oraz wynik z pozycji wymiany</t>
  </si>
  <si>
    <t xml:space="preserve"> - Net income on the sale of securities and dividend income</t>
  </si>
  <si>
    <t xml:space="preserve"> - Wynik na sprzedaży papierów wartościowych oraz przychody z tytułu dywidend</t>
  </si>
  <si>
    <t xml:space="preserve"> - Net income on investments</t>
  </si>
  <si>
    <t xml:space="preserve"> - Wynik na inwestycjach</t>
  </si>
  <si>
    <t xml:space="preserve"> - Net income on hedge accounting</t>
  </si>
  <si>
    <t xml:space="preserve"> - Wynik na rachunkowości zabezpieczeń</t>
  </si>
  <si>
    <t xml:space="preserve"> - Net income on other basic activities</t>
  </si>
  <si>
    <t xml:space="preserve"> - Wynik na pozostałej działalności podstawowej</t>
  </si>
  <si>
    <t>Result on basic activities</t>
  </si>
  <si>
    <t>Wynik na działalności podstawowej</t>
  </si>
  <si>
    <t xml:space="preserve"> - General and administrative expenses</t>
  </si>
  <si>
    <t xml:space="preserve"> - Koszty działania banku </t>
  </si>
  <si>
    <t xml:space="preserve"> - Tax on certain financial institutions</t>
  </si>
  <si>
    <t xml:space="preserve"> - Podatek od niektórych instytucji finansowych</t>
  </si>
  <si>
    <t xml:space="preserve"> - Impairment losses and provisions for off-balance sheet liabilities</t>
  </si>
  <si>
    <t xml:space="preserve"> - Odpisy na utratę wartości aktywów finansowych i rezerwy na zobowiązania pozabilansowe</t>
  </si>
  <si>
    <t xml:space="preserve"> - Impairment for expected losses</t>
  </si>
  <si>
    <t xml:space="preserve"> - Odpisy z tytułu strat oczekiwanych</t>
  </si>
  <si>
    <t xml:space="preserve"> - Legal cost of risk for FX-mortgage loans</t>
  </si>
  <si>
    <t xml:space="preserve"> - Koszty ryzyka prawnego walutowych kredytów hipotecznych</t>
  </si>
  <si>
    <t xml:space="preserve"> - Share in net profit (loss) of associated entities recognised under the equity method</t>
  </si>
  <si>
    <t xml:space="preserve"> - Udział w zyskach netto jednostek stowarzyszonych wycenianych metodą praw własności</t>
  </si>
  <si>
    <t>Profit (loss) before tax</t>
  </si>
  <si>
    <t xml:space="preserve">Zysk (strata) brutto </t>
  </si>
  <si>
    <t xml:space="preserve"> - Income tax</t>
  </si>
  <si>
    <t xml:space="preserve"> - Podatek dochodowy </t>
  </si>
  <si>
    <t>Net profit (loss) from continuing operations</t>
  </si>
  <si>
    <t>Zysk (strata) netto</t>
  </si>
  <si>
    <t xml:space="preserve"> - Net profit (loss) attributable to shareholders of ING Bank Śląski S.A.</t>
  </si>
  <si>
    <t xml:space="preserve">   - przypadający akcjonariuszom ING Banku Śląskiego S.A.</t>
  </si>
  <si>
    <t xml:space="preserve"> - attributable to non-controlling interests</t>
  </si>
  <si>
    <t xml:space="preserve">   - przypadający akcjonariuszom niekontrolującym</t>
  </si>
  <si>
    <t>Net profit for the period</t>
  </si>
  <si>
    <t>Zysk netto za okres sprawozdawczy</t>
  </si>
  <si>
    <t>Total other comprehensive income, including:</t>
  </si>
  <si>
    <t>Pozostałe całkowite dochody netto, w tym:</t>
  </si>
  <si>
    <t>Items which can be reclassified to income statement, including:</t>
  </si>
  <si>
    <t>Items which will not be reclassified to income statement, including:</t>
  </si>
  <si>
    <t>Net comprehensive income for the reporting period, including:</t>
  </si>
  <si>
    <t>Całkowity dochód netto za okres sprawozdawczy</t>
  </si>
  <si>
    <t xml:space="preserve"> - attributable to shareholders of ING Bank Śląski S.A.</t>
  </si>
  <si>
    <t xml:space="preserve"> - w tym przypadający akcjonariuszom ING Banku Śląskiego S.A.</t>
  </si>
  <si>
    <t>Key financial and business information</t>
  </si>
  <si>
    <t>Kluczowe informacje finansowe i biznesowe</t>
  </si>
  <si>
    <t>P&amp;L:</t>
  </si>
  <si>
    <t>Wynik finansowy:</t>
  </si>
  <si>
    <r>
      <t xml:space="preserve">Income </t>
    </r>
    <r>
      <rPr>
        <vertAlign val="superscript"/>
        <sz val="8"/>
        <rFont val="ING Me"/>
      </rPr>
      <t>1</t>
    </r>
  </si>
  <si>
    <r>
      <t xml:space="preserve">Dochody </t>
    </r>
    <r>
      <rPr>
        <vertAlign val="superscript"/>
        <sz val="8"/>
        <rFont val="ING Me"/>
      </rPr>
      <t>1</t>
    </r>
  </si>
  <si>
    <t>Costs</t>
  </si>
  <si>
    <t>Koszty</t>
  </si>
  <si>
    <t>Risk costs including legal cost of risk for FX-mortgage loans</t>
  </si>
  <si>
    <t>Koszty ryzyka łącznie z kosztami ryzyka prawnego walutowych kredytów hipotecznych</t>
  </si>
  <si>
    <t>Gross profit</t>
  </si>
  <si>
    <t>Zysk brutto</t>
  </si>
  <si>
    <r>
      <t xml:space="preserve">Net profit </t>
    </r>
    <r>
      <rPr>
        <vertAlign val="superscript"/>
        <sz val="8"/>
        <rFont val="ING Me"/>
      </rPr>
      <t>2</t>
    </r>
  </si>
  <si>
    <r>
      <t xml:space="preserve">Zysk netto </t>
    </r>
    <r>
      <rPr>
        <vertAlign val="superscript"/>
        <sz val="8"/>
        <rFont val="ING Me"/>
      </rPr>
      <t>2</t>
    </r>
  </si>
  <si>
    <t>BS:</t>
  </si>
  <si>
    <t>Dane bilansowe:</t>
  </si>
  <si>
    <t>Balance sheet total</t>
  </si>
  <si>
    <t>Suma bilansowa</t>
  </si>
  <si>
    <r>
      <t xml:space="preserve">Loans and receivables to customers (net) </t>
    </r>
    <r>
      <rPr>
        <vertAlign val="superscript"/>
        <sz val="8"/>
        <rFont val="ING Me"/>
      </rPr>
      <t>3</t>
    </r>
    <r>
      <rPr>
        <sz val="8"/>
        <rFont val="ING Me"/>
      </rPr>
      <t>, of which:</t>
    </r>
  </si>
  <si>
    <r>
      <t>Kredyty i inne należności udzielone klientom netto</t>
    </r>
    <r>
      <rPr>
        <vertAlign val="superscript"/>
        <sz val="8"/>
        <rFont val="ING Me"/>
      </rPr>
      <t xml:space="preserve"> 3</t>
    </r>
    <r>
      <rPr>
        <sz val="8"/>
        <rFont val="ING Me"/>
      </rPr>
      <t>,</t>
    </r>
    <r>
      <rPr>
        <vertAlign val="superscript"/>
        <sz val="8"/>
        <rFont val="ING Me"/>
      </rPr>
      <t xml:space="preserve"> </t>
    </r>
    <r>
      <rPr>
        <sz val="8"/>
        <rFont val="ING Me"/>
      </rPr>
      <t>w tym:</t>
    </r>
  </si>
  <si>
    <t xml:space="preserve">     Loans</t>
  </si>
  <si>
    <t xml:space="preserve">   Kredyty </t>
  </si>
  <si>
    <t xml:space="preserve">     Leasing receivables</t>
  </si>
  <si>
    <t xml:space="preserve">   Należności leasingowe</t>
  </si>
  <si>
    <t xml:space="preserve">     Factoring receivables</t>
  </si>
  <si>
    <t xml:space="preserve">   Należności faktoringowe</t>
  </si>
  <si>
    <r>
      <t xml:space="preserve">Equity </t>
    </r>
    <r>
      <rPr>
        <vertAlign val="superscript"/>
        <sz val="8"/>
        <rFont val="ING Me"/>
      </rPr>
      <t>4</t>
    </r>
  </si>
  <si>
    <r>
      <t xml:space="preserve">Kapitały własne </t>
    </r>
    <r>
      <rPr>
        <vertAlign val="superscript"/>
        <sz val="8"/>
        <rFont val="ING Me"/>
      </rPr>
      <t>4</t>
    </r>
  </si>
  <si>
    <t>Total capital ratio (consolidated) as %</t>
  </si>
  <si>
    <t>Łączny współczynnik kapitałowy w % (skonsolidowany)</t>
  </si>
  <si>
    <t>Total capital ratio (standalone) as %</t>
  </si>
  <si>
    <t>Łączny współczynnik kapitałowy w % (jednostkowy)</t>
  </si>
  <si>
    <t>MREL - TREA (standalone) as %</t>
  </si>
  <si>
    <t>MREL - TREA w % (jednostkowy)</t>
  </si>
  <si>
    <t>LR (consolidated) as %</t>
  </si>
  <si>
    <t>Wskaźnik dzwigni w % (skonsolidowany)</t>
  </si>
  <si>
    <t>LCR (consolidated) as %</t>
  </si>
  <si>
    <t>LCR w % (skonsolidowany)</t>
  </si>
  <si>
    <t>NSFR (consolidated) as %</t>
  </si>
  <si>
    <t>NSFR w % (skonsolidowany)</t>
  </si>
  <si>
    <t>Basic ratios:</t>
  </si>
  <si>
    <t>Podstawowe wskaźniki:</t>
  </si>
  <si>
    <t>Net profit/ Balance sheet total (ROA) as %</t>
  </si>
  <si>
    <t>Zysk netto/suma bilansowa (ROA) w %</t>
  </si>
  <si>
    <t>Net profit/ Equity (ROE) as %</t>
  </si>
  <si>
    <t>Zysk netto/Kapitały (ROE) w %</t>
  </si>
  <si>
    <t>Cost (no bank levy)/Income ratio (C/I) as %</t>
  </si>
  <si>
    <t>Koszty (bez podatku bankowego)/Dochody w %</t>
  </si>
  <si>
    <t>Cost (no bank levy)/Income ratio (C/I) as % - cumulatively</t>
  </si>
  <si>
    <t>Koszty (bez podatku bankowego)/Dochody w % - narastająco</t>
  </si>
  <si>
    <t>Information for investors and shareholders:</t>
  </si>
  <si>
    <t xml:space="preserve">Informacje dla inwestorów i akcjonariuszy: </t>
  </si>
  <si>
    <t>Net book value</t>
  </si>
  <si>
    <t>Wartość księgowa</t>
  </si>
  <si>
    <t>Net book value per share in PLN</t>
  </si>
  <si>
    <t>Wartość księgowa na jedną akcję w zł</t>
  </si>
  <si>
    <t>Earnings per 1 share in PLN</t>
  </si>
  <si>
    <t>Zysk na 1 akcję w zł</t>
  </si>
  <si>
    <t>Market capitalisation</t>
  </si>
  <si>
    <t>Kapitalizacja giełdowa</t>
  </si>
  <si>
    <t>Share price in PLN</t>
  </si>
  <si>
    <t>Kurs akcji w zł</t>
  </si>
  <si>
    <t>Other quantitative data:</t>
  </si>
  <si>
    <t>Pozostałe dane ilościowe:</t>
  </si>
  <si>
    <t>Number of retail clients in thousands</t>
  </si>
  <si>
    <t>Liczba klientów detalicznych w tys.</t>
  </si>
  <si>
    <t>Total number of clients in thousands</t>
  </si>
  <si>
    <t>Łączna liczba klientów w tys.</t>
  </si>
  <si>
    <t>Liczba placówek</t>
  </si>
  <si>
    <t>Number of employees</t>
  </si>
  <si>
    <t>Liczba pracowników</t>
  </si>
  <si>
    <r>
      <t>1</t>
    </r>
    <r>
      <rPr>
        <i/>
        <sz val="8"/>
        <color indexed="8"/>
        <rFont val="ING Me"/>
      </rPr>
      <t xml:space="preserve"> Including net profit of affiliated entities recognised on an equity basis.</t>
    </r>
  </si>
  <si>
    <r>
      <t>1</t>
    </r>
    <r>
      <rPr>
        <i/>
        <sz val="8"/>
        <color indexed="8"/>
        <rFont val="ING Me"/>
      </rPr>
      <t xml:space="preserve"> Łącznie z zyskiem netto jednostek stowarzyszonych wykazywanych metodą praw własności. </t>
    </r>
  </si>
  <si>
    <r>
      <rPr>
        <i/>
        <vertAlign val="superscript"/>
        <sz val="8"/>
        <rFont val="ING Me"/>
      </rPr>
      <t>2</t>
    </r>
    <r>
      <rPr>
        <i/>
        <sz val="8"/>
        <rFont val="ING Me"/>
      </rPr>
      <t xml:space="preserve"> Attributable to the shareholders of the parent entity.</t>
    </r>
  </si>
  <si>
    <r>
      <rPr>
        <i/>
        <vertAlign val="superscript"/>
        <sz val="8"/>
        <color indexed="8"/>
        <rFont val="ING Me"/>
      </rPr>
      <t xml:space="preserve">2 </t>
    </r>
    <r>
      <rPr>
        <i/>
        <sz val="8"/>
        <color indexed="8"/>
        <rFont val="ING Me"/>
      </rPr>
      <t>Przypadający na akcjonariuszy jednostki dominującej.</t>
    </r>
  </si>
  <si>
    <r>
      <t>3</t>
    </r>
    <r>
      <rPr>
        <i/>
        <sz val="8"/>
        <color indexed="8"/>
        <rFont val="ING Me"/>
      </rPr>
      <t xml:space="preserve"> Excluding T-eurobonds</t>
    </r>
  </si>
  <si>
    <r>
      <t>4</t>
    </r>
    <r>
      <rPr>
        <i/>
        <sz val="8"/>
        <color indexed="8"/>
        <rFont val="ING Me"/>
      </rPr>
      <t xml:space="preserve"> Equity of the parent entity</t>
    </r>
  </si>
  <si>
    <r>
      <t>4</t>
    </r>
    <r>
      <rPr>
        <i/>
        <sz val="8"/>
        <color indexed="8"/>
        <rFont val="ING Me"/>
      </rPr>
      <t xml:space="preserve"> Kapitały własne jednostki dominującej </t>
    </r>
  </si>
  <si>
    <r>
      <t>5</t>
    </r>
    <r>
      <rPr>
        <i/>
        <sz val="8"/>
        <color indexed="8"/>
        <rFont val="ING Me"/>
      </rPr>
      <t xml:space="preserve"> Sum of NII of 4 consecutive quarters / average interest bearing assets of 5 consecutive quarters</t>
    </r>
  </si>
  <si>
    <r>
      <t>5</t>
    </r>
    <r>
      <rPr>
        <i/>
        <sz val="8"/>
        <color indexed="8"/>
        <rFont val="ING Me"/>
      </rPr>
      <t xml:space="preserve"> Suma wyniku odsetkowego dla 4 kolejnych kwartałów / średnia wartośc aktywów odsetkowych dla 5 kolejnych kwartałów</t>
    </r>
  </si>
  <si>
    <r>
      <t>6</t>
    </r>
    <r>
      <rPr>
        <i/>
        <sz val="8"/>
        <color indexed="8"/>
        <rFont val="ING Me"/>
      </rPr>
      <t xml:space="preserve"> After making figures comparable (1:10 split in Q4 2011)</t>
    </r>
  </si>
  <si>
    <r>
      <t>6</t>
    </r>
    <r>
      <rPr>
        <i/>
        <sz val="8"/>
        <color indexed="8"/>
        <rFont val="ING Me"/>
      </rPr>
      <t xml:space="preserve"> Po doprowadzeniu do porównywalności (podział w stosunku 1:10 w IV kwartale 2011 roku)</t>
    </r>
  </si>
  <si>
    <t>ING Bank Śląski S.A.</t>
  </si>
  <si>
    <t>Spis treści</t>
  </si>
  <si>
    <t>Table of content</t>
  </si>
  <si>
    <t>Kluczowe informacje</t>
  </si>
  <si>
    <t>Key data</t>
  </si>
  <si>
    <t>Rachunek zysków i strat</t>
  </si>
  <si>
    <t>Profit and loss statement</t>
  </si>
  <si>
    <t>Rachunek zysków i strat - segment korporacyjny</t>
  </si>
  <si>
    <t>Profit and loss statement - corporate segment</t>
  </si>
  <si>
    <t>Rachunek zysków i strat - segment detaliczny</t>
  </si>
  <si>
    <t>Profit and loss statement - retail segment</t>
  </si>
  <si>
    <t>Net interest margin</t>
  </si>
  <si>
    <t>Wynik z tytułu opłat i prowizji</t>
  </si>
  <si>
    <t>Net fee and commission income</t>
  </si>
  <si>
    <t>Pozostałe dochody</t>
  </si>
  <si>
    <t>Other income</t>
  </si>
  <si>
    <t>Sprawozdanie z sytuacji finansowej</t>
  </si>
  <si>
    <t>Balance sheet statement</t>
  </si>
  <si>
    <t>Portfel kredytowy</t>
  </si>
  <si>
    <t>Loan portfolio</t>
  </si>
  <si>
    <t>Jakość portfela kredytowego</t>
  </si>
  <si>
    <t>Loan portfolio quality</t>
  </si>
  <si>
    <t>Portfel depozytów</t>
  </si>
  <si>
    <t>Deposit portfolio</t>
  </si>
  <si>
    <t>Total Capital Ratio</t>
  </si>
  <si>
    <t>Interest income on assets measured at amortised cost, including:</t>
  </si>
  <si>
    <t>Przychody odsetkowe od aktywów wycenianych w zamortyzowanym koszcie w tym:</t>
  </si>
  <si>
    <t xml:space="preserve"> - Interest on loans and receivables to other banks measured at amortised cost</t>
  </si>
  <si>
    <t xml:space="preserve"> - odsetki od kredytów i innych należności udzielonych innym bankom wycenianych zamortyzowanym kosztem</t>
  </si>
  <si>
    <t xml:space="preserve"> - Interest on loans and receivables to customers measured at amortised cost</t>
  </si>
  <si>
    <t xml:space="preserve"> - odsetki od kredytów i innych należności udzielonych klientom wycenianych zamortyzowanym kosztem</t>
  </si>
  <si>
    <t>- the impact of the adjustment to the gross carrying amount of loans due to credit moratoria</t>
  </si>
  <si>
    <t>- wpływ korekty wartości bilansowej brutto kredytów z tytułu moratoriów kredytowych</t>
  </si>
  <si>
    <t xml:space="preserve"> - Interest on securities measured at amortised cost</t>
  </si>
  <si>
    <t xml:space="preserve"> - odsetki od papierów wartościowych wycenianych zamortyzowanym kosztem</t>
  </si>
  <si>
    <t xml:space="preserve"> - Interest on securities measured through other comprehensive income</t>
  </si>
  <si>
    <t xml:space="preserve"> - odsetki od papierów wartościowych wycenianych przez inne całkowite dochody</t>
  </si>
  <si>
    <t>Other interest income, including:</t>
  </si>
  <si>
    <t>Pozostałe przychody odsetkowe tym</t>
  </si>
  <si>
    <t xml:space="preserve"> - Interest on loans and receivables to clients measured at fair value through profit or lost</t>
  </si>
  <si>
    <t xml:space="preserve"> - odsetki od kredytów i innych należności udzielonych klientom wycenianych do wartości godziwej przez rachunek zysków i strat</t>
  </si>
  <si>
    <t xml:space="preserve"> - interest income related to the settlement of valuations of cash flow hedging derivatives</t>
  </si>
  <si>
    <t xml:space="preserve"> - przychody o charakterze odsetkowym powiązane z rozliczeniem wycen instrumentów pochodnych zabezpieczających przepływy pieniężne</t>
  </si>
  <si>
    <t xml:space="preserve"> - Interest on available-for-sale debt securities</t>
  </si>
  <si>
    <t xml:space="preserve"> - odsetki od aktywów finansowych dostepnych do sprzedaży</t>
  </si>
  <si>
    <t xml:space="preserve"> - Interest on debt securities held for trading</t>
  </si>
  <si>
    <t xml:space="preserve"> - odsetki od aktywów finansowych przeznaczonych do obrotu</t>
  </si>
  <si>
    <t xml:space="preserve"> - Interest on held-to-maturity debt securities</t>
  </si>
  <si>
    <t xml:space="preserve"> - odsetki od aktywów finansowych utrzymywanych do terminu wymagalności</t>
  </si>
  <si>
    <t xml:space="preserve"> - Interest on debt securities designated as fair value at initial recognition</t>
  </si>
  <si>
    <t xml:space="preserve"> - odsetki od aktywów finansowych desygnowanych do wyceny do wartości godziwej przy początkowym ujęciu</t>
  </si>
  <si>
    <t xml:space="preserve"> - Net interest result on derivatives</t>
  </si>
  <si>
    <t xml:space="preserve"> - wynik odsetkowy na instrumentach pochodnych</t>
  </si>
  <si>
    <t xml:space="preserve"> - inne</t>
  </si>
  <si>
    <t>Total interest income</t>
  </si>
  <si>
    <t>Razem przychody z tytułu odsetek</t>
  </si>
  <si>
    <t>Interest expenses</t>
  </si>
  <si>
    <t>Koszty odsetek</t>
  </si>
  <si>
    <t xml:space="preserve"> - Interest on deposits from banks</t>
  </si>
  <si>
    <t xml:space="preserve"> - odsetki od zobowiązań wobec innych banków</t>
  </si>
  <si>
    <t xml:space="preserve"> - Interest on deposits from customers</t>
  </si>
  <si>
    <t xml:space="preserve"> - odsetki od zobowiązań wobec klientów</t>
  </si>
  <si>
    <t xml:space="preserve"> - Interest on issue of debt securities</t>
  </si>
  <si>
    <t xml:space="preserve"> - odsetki od zobowiązań z tytułu emisji papierów wartościowych</t>
  </si>
  <si>
    <t xml:space="preserve"> - Interest on subordinated liabilities</t>
  </si>
  <si>
    <t>- odsetki od zobowiązań podporządkowanych</t>
  </si>
  <si>
    <t xml:space="preserve"> - Interest on financial liabilities held for trading</t>
  </si>
  <si>
    <t xml:space="preserve"> - odsetki od zobowiązań finansowych przeznaczonych do obrotu</t>
  </si>
  <si>
    <t xml:space="preserve"> - Interest on leasing liabilities</t>
  </si>
  <si>
    <t xml:space="preserve"> - odsetki od zobowiązań leasingowych</t>
  </si>
  <si>
    <t xml:space="preserve"> - interest cost related to the settlement of valuations of cash flow hedging derivatives</t>
  </si>
  <si>
    <t xml:space="preserve"> - koszty o charakterze odsetkowym powiązane z rozliczeniem wycen instrumentów pochodnych zabezpieczających przepływy pieniężne</t>
  </si>
  <si>
    <t>Total interest expenses</t>
  </si>
  <si>
    <t>Razem koszty odsetek</t>
  </si>
  <si>
    <t xml:space="preserve"> </t>
  </si>
  <si>
    <t xml:space="preserve"> - odsetki od zobowiązań z tytułu transakcji z przyrzeczeniem odkupu wyceniane według zamortyzowanego kosztu</t>
  </si>
  <si>
    <t xml:space="preserve"> - interest on liabilities from repurchase agreements measured at amortized cost</t>
  </si>
  <si>
    <t xml:space="preserve"> - odsetki od należności z tytułu transakcji z przyrzeczeniem odkupu wyceniane według zamortyzowanego kosztu</t>
  </si>
  <si>
    <t xml:space="preserve"> - Interest on receivables from repurchase agreements measured at amortized cost</t>
  </si>
  <si>
    <t xml:space="preserve"> - Liabilities under repo transactions</t>
  </si>
  <si>
    <t xml:space="preserve">   -  Zobowiązania z tytułu transakcji z przyrzeczeniem odkupu</t>
  </si>
  <si>
    <t xml:space="preserve">   - Należności z tytułu transakcji z przyrzeczeniem odkupu</t>
  </si>
  <si>
    <t xml:space="preserve"> - Receivables due to repo transactions</t>
  </si>
  <si>
    <r>
      <t>3</t>
    </r>
    <r>
      <rPr>
        <i/>
        <sz val="8"/>
        <color indexed="8"/>
        <rFont val="ING Me"/>
      </rPr>
      <t xml:space="preserve"> Z wyłączeniem portfela Euroobligacji oraz transakcji repo</t>
    </r>
  </si>
  <si>
    <t>Pozycje, które mogą być przeklasyfikowane do rachunku zysków i strat</t>
  </si>
  <si>
    <t>Pozycje, które nie zostaną przeklasyfikowane do rachunku zysków i strat</t>
  </si>
  <si>
    <t xml:space="preserve">   - Zobowiązania z tytułu transakcji z przyrzeczeniem odkupu</t>
  </si>
  <si>
    <r>
      <t xml:space="preserve"> - Liabilities</t>
    </r>
    <r>
      <rPr>
        <sz val="8"/>
        <color rgb="FFFF0000"/>
        <rFont val="ING Me"/>
      </rPr>
      <t xml:space="preserve"> </t>
    </r>
    <r>
      <rPr>
        <sz val="8"/>
        <rFont val="ING Me"/>
      </rPr>
      <t>under repo transactions</t>
    </r>
  </si>
  <si>
    <r>
      <t xml:space="preserve"> - Receivables</t>
    </r>
    <r>
      <rPr>
        <sz val="8"/>
        <color rgb="FFFF0000"/>
        <rFont val="ING Me"/>
      </rPr>
      <t xml:space="preserve"> </t>
    </r>
    <r>
      <rPr>
        <sz val="8"/>
        <rFont val="ING Me"/>
      </rPr>
      <t>due to repo transactions</t>
    </r>
  </si>
  <si>
    <t xml:space="preserve">     - koszty Bankowego Funduszu Gwarancyjnego i Funduszu Wsparcia Kredytobiorców, z czego:</t>
  </si>
  <si>
    <t xml:space="preserve"> - karty płatnicze i kredytowe - przychody</t>
  </si>
  <si>
    <t>- powiązane z rynkiem kapitałowym (netto)</t>
  </si>
  <si>
    <t xml:space="preserve"> - powiązane z rynkiem kapitałowym - przychody</t>
  </si>
  <si>
    <t xml:space="preserve"> - powiązane z rynkiem kapitałowym - koszty</t>
  </si>
  <si>
    <t xml:space="preserve">Pozostałe koszty prowizji </t>
  </si>
  <si>
    <t>Other fees and commission expenses</t>
  </si>
  <si>
    <t xml:space="preserve"> - commission related to capital market (net)</t>
  </si>
  <si>
    <t xml:space="preserve"> - commission related to capital market (income)</t>
  </si>
  <si>
    <t xml:space="preserve"> - commission related to capital market (costs)</t>
  </si>
  <si>
    <t xml:space="preserve"> - Loans to other banks</t>
  </si>
  <si>
    <t xml:space="preserve"> - Other receivables to other banks</t>
  </si>
  <si>
    <t xml:space="preserve"> - Kredyty udzielone innym bankom</t>
  </si>
  <si>
    <t xml:space="preserve"> - Inne należności udzielone bankom</t>
  </si>
  <si>
    <r>
      <t xml:space="preserve">Net interest margin (NIM) as % </t>
    </r>
    <r>
      <rPr>
        <vertAlign val="superscript"/>
        <sz val="8"/>
        <rFont val="ING Me"/>
        <charset val="238"/>
      </rPr>
      <t>5</t>
    </r>
  </si>
  <si>
    <r>
      <t xml:space="preserve">Marża odsetkowa netto w % </t>
    </r>
    <r>
      <rPr>
        <vertAlign val="superscript"/>
        <sz val="8"/>
        <rFont val="ING Me"/>
        <charset val="238"/>
      </rPr>
      <t>5</t>
    </r>
  </si>
  <si>
    <r>
      <t xml:space="preserve">Number of shares </t>
    </r>
    <r>
      <rPr>
        <vertAlign val="superscript"/>
        <sz val="8"/>
        <rFont val="ING Me"/>
        <charset val="238"/>
      </rPr>
      <t>6</t>
    </r>
  </si>
  <si>
    <r>
      <t xml:space="preserve">Liczba akcji </t>
    </r>
    <r>
      <rPr>
        <vertAlign val="superscript"/>
        <sz val="8"/>
        <rFont val="ING Me"/>
        <charset val="238"/>
      </rPr>
      <t>6</t>
    </r>
  </si>
  <si>
    <t xml:space="preserve"> - commission related to factoring and lease contracts</t>
  </si>
  <si>
    <r>
      <t xml:space="preserve">Obroty faktoringowe (mln zł) - ING ComFin </t>
    </r>
    <r>
      <rPr>
        <sz val="8"/>
        <rFont val="ING Me"/>
        <charset val="238"/>
      </rPr>
      <t>- rachunkowość zarządcza</t>
    </r>
  </si>
  <si>
    <r>
      <t>Sprzedaż leasingu (mln zł) - ING Lease</t>
    </r>
    <r>
      <rPr>
        <sz val="8"/>
        <rFont val="ING Me"/>
        <charset val="238"/>
      </rPr>
      <t xml:space="preserve"> - rachunkowość zarządcza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</si>
</sst>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00%"/>
    <numFmt numFmtId="166" formatCode="0.0%"/>
    <numFmt numFmtId="167" formatCode="0.0000%"/>
    <numFmt numFmtId="168" formatCode="0.0"/>
  </numFmts>
  <fonts count="7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0"/>
      <color theme="10"/>
      <name val="Arial CE"/>
      <charset val="238"/>
    </font>
    <font>
      <b/>
      <u/>
      <sz val="11"/>
      <color rgb="FFFF6200"/>
      <name val="Arial CE"/>
      <charset val="238"/>
    </font>
    <font>
      <sz val="10"/>
      <name val="Arial CE"/>
      <charset val="238"/>
    </font>
    <font>
      <sz val="10"/>
      <name val="ING Me"/>
    </font>
    <font>
      <b/>
      <sz val="10"/>
      <name val="ING Me"/>
    </font>
    <font>
      <i/>
      <sz val="8"/>
      <name val="ING Me"/>
    </font>
    <font>
      <b/>
      <sz val="12"/>
      <color indexed="10"/>
      <name val="ING Me"/>
    </font>
    <font>
      <b/>
      <sz val="12"/>
      <color indexed="9"/>
      <name val="ING Me"/>
    </font>
    <font>
      <b/>
      <sz val="8"/>
      <color indexed="9"/>
      <name val="ING Me"/>
    </font>
    <font>
      <b/>
      <sz val="8"/>
      <color theme="0"/>
      <name val="ING Me"/>
    </font>
    <font>
      <sz val="8"/>
      <name val="ING Me"/>
    </font>
    <font>
      <b/>
      <i/>
      <sz val="8"/>
      <color rgb="FFFF6600"/>
      <name val="ING Me"/>
    </font>
    <font>
      <sz val="8"/>
      <color rgb="FFFF6600"/>
      <name val="ING Me"/>
    </font>
    <font>
      <b/>
      <sz val="8"/>
      <color rgb="FF333333"/>
      <name val="ING Me"/>
    </font>
    <font>
      <sz val="8"/>
      <color rgb="FF333333"/>
      <name val="ING Me"/>
    </font>
    <font>
      <i/>
      <sz val="8"/>
      <color rgb="FF333333"/>
      <name val="ING Me"/>
    </font>
    <font>
      <i/>
      <sz val="8"/>
      <color theme="0" tint="-0.499984740745262"/>
      <name val="ING Me"/>
    </font>
    <font>
      <b/>
      <sz val="8"/>
      <name val="ING Me"/>
    </font>
    <font>
      <sz val="8"/>
      <color theme="1"/>
      <name val="ING Me"/>
    </font>
    <font>
      <b/>
      <sz val="8"/>
      <color theme="1"/>
      <name val="ING Me"/>
    </font>
    <font>
      <i/>
      <sz val="8"/>
      <color theme="0"/>
      <name val="ING Me"/>
    </font>
    <font>
      <b/>
      <i/>
      <sz val="8"/>
      <color theme="0"/>
      <name val="ING Me"/>
    </font>
    <font>
      <b/>
      <i/>
      <sz val="8"/>
      <name val="ING Me"/>
    </font>
    <font>
      <sz val="8"/>
      <color rgb="FF00B050"/>
      <name val="ING Me"/>
    </font>
    <font>
      <b/>
      <sz val="10"/>
      <color indexed="10"/>
      <name val="ING Me"/>
    </font>
    <font>
      <sz val="9"/>
      <name val="ING Me"/>
    </font>
    <font>
      <sz val="10"/>
      <name val="Arial"/>
      <family val="2"/>
      <charset val="238"/>
    </font>
    <font>
      <b/>
      <u/>
      <sz val="12"/>
      <color rgb="FFFF6600"/>
      <name val="ING Me"/>
    </font>
    <font>
      <b/>
      <sz val="8"/>
      <color rgb="FFFFFFFF"/>
      <name val="ING Me"/>
    </font>
    <font>
      <b/>
      <sz val="8"/>
      <color rgb="FF000000"/>
      <name val="ING Me"/>
    </font>
    <font>
      <sz val="8"/>
      <color rgb="FF000000"/>
      <name val="ING Me"/>
    </font>
    <font>
      <b/>
      <sz val="10"/>
      <color indexed="10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8"/>
      <color indexed="9"/>
      <name val="Arial"/>
      <family val="2"/>
      <charset val="238"/>
    </font>
    <font>
      <sz val="11"/>
      <name val="ING Me"/>
    </font>
    <font>
      <b/>
      <sz val="12"/>
      <color theme="0"/>
      <name val="ING Me"/>
    </font>
    <font>
      <b/>
      <sz val="10"/>
      <color theme="0"/>
      <name val="ING Me"/>
    </font>
    <font>
      <b/>
      <sz val="10"/>
      <color indexed="12"/>
      <name val="Arial"/>
      <family val="2"/>
      <charset val="238"/>
    </font>
    <font>
      <b/>
      <sz val="10"/>
      <color indexed="12"/>
      <name val="ING Me"/>
    </font>
    <font>
      <b/>
      <sz val="12"/>
      <color indexed="12"/>
      <name val="ING Me"/>
    </font>
    <font>
      <i/>
      <u/>
      <sz val="8"/>
      <color indexed="12"/>
      <name val="ING Me"/>
    </font>
    <font>
      <sz val="10"/>
      <color rgb="FFFFC000"/>
      <name val="ING Me"/>
    </font>
    <font>
      <b/>
      <sz val="8"/>
      <color rgb="FF00B050"/>
      <name val="ING Me"/>
    </font>
    <font>
      <i/>
      <sz val="10"/>
      <name val="ING Me"/>
    </font>
    <font>
      <b/>
      <sz val="12"/>
      <color indexed="12"/>
      <name val="Arial"/>
      <family val="2"/>
      <charset val="238"/>
    </font>
    <font>
      <vertAlign val="superscript"/>
      <sz val="8"/>
      <name val="ING Me"/>
    </font>
    <font>
      <b/>
      <i/>
      <sz val="8"/>
      <color theme="0" tint="-0.499984740745262"/>
      <name val="ING Me"/>
    </font>
    <font>
      <sz val="8"/>
      <color rgb="FFFF0000"/>
      <name val="ING Me"/>
    </font>
    <font>
      <sz val="8"/>
      <color indexed="53"/>
      <name val="ING Me"/>
    </font>
    <font>
      <i/>
      <vertAlign val="superscript"/>
      <sz val="8"/>
      <color indexed="8"/>
      <name val="ING Me"/>
    </font>
    <font>
      <i/>
      <sz val="8"/>
      <color indexed="8"/>
      <name val="ING Me"/>
    </font>
    <font>
      <i/>
      <vertAlign val="superscript"/>
      <sz val="8"/>
      <name val="ING Me"/>
    </font>
    <font>
      <b/>
      <sz val="16"/>
      <color rgb="FFFF6200"/>
      <name val="ING"/>
      <charset val="238"/>
    </font>
    <font>
      <sz val="10"/>
      <name val="ING"/>
      <charset val="238"/>
    </font>
    <font>
      <b/>
      <sz val="10"/>
      <name val="ING"/>
      <charset val="238"/>
    </font>
    <font>
      <u/>
      <sz val="10"/>
      <color rgb="FFFF6200"/>
      <name val="Arial CE"/>
      <charset val="238"/>
    </font>
    <font>
      <u/>
      <sz val="10"/>
      <color rgb="FFFF6600"/>
      <name val="Arial CE"/>
      <charset val="238"/>
    </font>
    <font>
      <sz val="10"/>
      <color theme="1"/>
      <name val="Tahoma"/>
      <family val="2"/>
    </font>
    <font>
      <sz val="11"/>
      <color indexed="8"/>
      <name val="Calibri"/>
      <family val="2"/>
      <scheme val="minor"/>
    </font>
    <font>
      <sz val="8"/>
      <color theme="1"/>
      <name val="ING Me"/>
    </font>
    <font>
      <sz val="8"/>
      <name val="Arial CE"/>
      <charset val="238"/>
    </font>
    <font>
      <sz val="8"/>
      <name val="ING Me"/>
      <charset val="238"/>
    </font>
    <font>
      <i/>
      <sz val="8"/>
      <name val="ING Me"/>
      <charset val="238"/>
    </font>
    <font>
      <b/>
      <i/>
      <sz val="8"/>
      <name val="ING Me"/>
      <charset val="238"/>
    </font>
    <font>
      <b/>
      <sz val="8"/>
      <name val="ING Me"/>
      <charset val="238"/>
    </font>
    <font>
      <vertAlign val="superscript"/>
      <sz val="8"/>
      <name val="ING Me"/>
      <charset val="238"/>
    </font>
    <font>
      <sz val="10"/>
      <name val="ING Me"/>
      <charset val="238"/>
    </font>
    <font>
      <b/>
      <sz val="8"/>
      <color theme="0"/>
      <name val="ING Me"/>
      <charset val="238"/>
    </font>
    <font>
      <sz val="8"/>
      <color theme="0"/>
      <name val="ING Me"/>
      <charset val="238"/>
    </font>
    <font>
      <sz val="10"/>
      <color theme="0"/>
      <name val="Arial CE"/>
      <charset val="238"/>
    </font>
    <font>
      <b/>
      <sz val="12"/>
      <color theme="0"/>
      <name val="ING Me"/>
      <charset val="238"/>
    </font>
    <font>
      <b/>
      <sz val="10"/>
      <color theme="0"/>
      <name val="ING M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2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67676"/>
        <bgColor indexed="64"/>
      </patternFill>
    </fill>
    <fill>
      <patternFill patternType="solid">
        <fgColor rgb="FFA8A8A8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rgb="FFFF6600"/>
      </top>
      <bottom style="medium">
        <color rgb="FFFF6600"/>
      </bottom>
      <diagonal/>
    </border>
    <border>
      <left style="hair">
        <color indexed="64"/>
      </left>
      <right/>
      <top style="medium">
        <color rgb="FFFF6600"/>
      </top>
      <bottom style="medium">
        <color rgb="FFFF6600"/>
      </bottom>
      <diagonal/>
    </border>
    <border>
      <left/>
      <right style="hair">
        <color indexed="64"/>
      </right>
      <top style="medium">
        <color rgb="FFFF6600"/>
      </top>
      <bottom style="medium">
        <color rgb="FFFF6600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rgb="FF767676"/>
      </left>
      <right style="thick">
        <color rgb="FF767676"/>
      </right>
      <top/>
      <bottom/>
      <diagonal/>
    </border>
    <border>
      <left style="thick">
        <color rgb="FF767676"/>
      </left>
      <right style="hair">
        <color indexed="64"/>
      </right>
      <top/>
      <bottom/>
      <diagonal/>
    </border>
    <border>
      <left/>
      <right style="thick">
        <color rgb="FF767676"/>
      </right>
      <top/>
      <bottom/>
      <diagonal/>
    </border>
    <border>
      <left/>
      <right/>
      <top style="hair">
        <color indexed="64"/>
      </top>
      <bottom style="medium">
        <color rgb="FFFF6600"/>
      </bottom>
      <diagonal/>
    </border>
    <border>
      <left/>
      <right style="hair">
        <color indexed="64"/>
      </right>
      <top style="hair">
        <color indexed="64"/>
      </top>
      <bottom style="medium">
        <color rgb="FFFF6600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59" fillId="0" borderId="0"/>
    <xf numFmtId="0" fontId="1" fillId="0" borderId="0"/>
    <xf numFmtId="0" fontId="60" fillId="0" borderId="0"/>
    <xf numFmtId="0" fontId="1" fillId="0" borderId="0"/>
    <xf numFmtId="9" fontId="59" fillId="0" borderId="0" applyFont="0" applyFill="0" applyBorder="0" applyAlignment="0" applyProtection="0"/>
  </cellStyleXfs>
  <cellXfs count="736">
    <xf numFmtId="0" fontId="0" fillId="0" borderId="0" xfId="0"/>
    <xf numFmtId="0" fontId="3" fillId="0" borderId="0" xfId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5" fillId="0" borderId="0" xfId="2" applyFont="1"/>
    <xf numFmtId="0" fontId="5" fillId="0" borderId="0" xfId="2" applyFont="1" applyAlignment="1">
      <alignment vertical="center" wrapText="1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 wrapText="1"/>
    </xf>
    <xf numFmtId="3" fontId="10" fillId="2" borderId="1" xfId="2" applyNumberFormat="1" applyFont="1" applyFill="1" applyBorder="1" applyAlignment="1">
      <alignment horizontal="right" vertical="center" wrapText="1"/>
    </xf>
    <xf numFmtId="3" fontId="10" fillId="2" borderId="0" xfId="2" applyNumberFormat="1" applyFont="1" applyFill="1" applyAlignment="1">
      <alignment horizontal="right" vertical="center" wrapText="1"/>
    </xf>
    <xf numFmtId="3" fontId="10" fillId="2" borderId="2" xfId="2" applyNumberFormat="1" applyFont="1" applyFill="1" applyBorder="1" applyAlignment="1">
      <alignment horizontal="right" vertical="center" wrapText="1"/>
    </xf>
    <xf numFmtId="3" fontId="10" fillId="2" borderId="0" xfId="3" applyNumberFormat="1" applyFont="1" applyFill="1" applyAlignment="1">
      <alignment horizontal="right" vertical="center" wrapText="1"/>
    </xf>
    <xf numFmtId="3" fontId="10" fillId="2" borderId="1" xfId="3" applyNumberFormat="1" applyFont="1" applyFill="1" applyBorder="1" applyAlignment="1">
      <alignment horizontal="right" vertical="center" wrapText="1"/>
    </xf>
    <xf numFmtId="3" fontId="10" fillId="2" borderId="2" xfId="3" applyNumberFormat="1" applyFont="1" applyFill="1" applyBorder="1" applyAlignment="1">
      <alignment horizontal="right" vertical="center" wrapText="1"/>
    </xf>
    <xf numFmtId="3" fontId="12" fillId="0" borderId="4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vertical="center"/>
    </xf>
    <xf numFmtId="3" fontId="12" fillId="0" borderId="4" xfId="2" applyNumberFormat="1" applyFont="1" applyBorder="1" applyAlignment="1">
      <alignment vertical="center"/>
    </xf>
    <xf numFmtId="3" fontId="12" fillId="0" borderId="5" xfId="2" applyNumberFormat="1" applyFont="1" applyBorder="1" applyAlignment="1">
      <alignment horizontal="right" vertical="center"/>
    </xf>
    <xf numFmtId="3" fontId="12" fillId="0" borderId="6" xfId="2" applyNumberFormat="1" applyFont="1" applyBorder="1" applyAlignment="1">
      <alignment horizontal="right" vertical="center"/>
    </xf>
    <xf numFmtId="0" fontId="13" fillId="0" borderId="4" xfId="2" applyFont="1" applyBorder="1" applyAlignment="1">
      <alignment vertical="center"/>
    </xf>
    <xf numFmtId="0" fontId="14" fillId="0" borderId="0" xfId="2" applyFont="1"/>
    <xf numFmtId="0" fontId="19" fillId="5" borderId="10" xfId="2" applyFont="1" applyFill="1" applyBorder="1" applyAlignment="1">
      <alignment vertical="center" wrapText="1"/>
    </xf>
    <xf numFmtId="0" fontId="12" fillId="0" borderId="0" xfId="2" applyFont="1"/>
    <xf numFmtId="0" fontId="20" fillId="0" borderId="4" xfId="2" applyFont="1" applyBorder="1" applyAlignment="1">
      <alignment vertical="center"/>
    </xf>
    <xf numFmtId="164" fontId="20" fillId="0" borderId="5" xfId="2" applyNumberFormat="1" applyFont="1" applyBorder="1" applyAlignment="1">
      <alignment horizontal="right" vertical="center"/>
    </xf>
    <xf numFmtId="164" fontId="20" fillId="0" borderId="4" xfId="2" applyNumberFormat="1" applyFont="1" applyBorder="1" applyAlignment="1">
      <alignment horizontal="right" vertical="center"/>
    </xf>
    <xf numFmtId="164" fontId="20" fillId="0" borderId="6" xfId="2" applyNumberFormat="1" applyFont="1" applyBorder="1" applyAlignment="1">
      <alignment horizontal="right" vertical="center"/>
    </xf>
    <xf numFmtId="164" fontId="14" fillId="0" borderId="4" xfId="2" applyNumberFormat="1" applyFont="1" applyBorder="1" applyAlignment="1">
      <alignment horizontal="right" vertical="center"/>
    </xf>
    <xf numFmtId="0" fontId="21" fillId="0" borderId="4" xfId="2" applyFont="1" applyBorder="1" applyAlignment="1">
      <alignment vertical="center"/>
    </xf>
    <xf numFmtId="0" fontId="11" fillId="3" borderId="4" xfId="2" applyFont="1" applyFill="1" applyBorder="1" applyAlignment="1">
      <alignment vertical="center"/>
    </xf>
    <xf numFmtId="10" fontId="11" fillId="3" borderId="5" xfId="2" applyNumberFormat="1" applyFont="1" applyFill="1" applyBorder="1" applyAlignment="1">
      <alignment horizontal="right" vertical="center" wrapText="1"/>
    </xf>
    <xf numFmtId="10" fontId="11" fillId="3" borderId="4" xfId="2" applyNumberFormat="1" applyFont="1" applyFill="1" applyBorder="1" applyAlignment="1">
      <alignment horizontal="right" vertical="center" wrapText="1"/>
    </xf>
    <xf numFmtId="10" fontId="11" fillId="3" borderId="6" xfId="2" applyNumberFormat="1" applyFont="1" applyFill="1" applyBorder="1" applyAlignment="1">
      <alignment horizontal="right" vertical="center" wrapText="1"/>
    </xf>
    <xf numFmtId="0" fontId="22" fillId="3" borderId="4" xfId="3" applyFont="1" applyFill="1" applyBorder="1" applyAlignment="1">
      <alignment vertical="center"/>
    </xf>
    <xf numFmtId="0" fontId="22" fillId="3" borderId="4" xfId="2" applyFont="1" applyFill="1" applyBorder="1" applyAlignment="1">
      <alignment vertical="center"/>
    </xf>
    <xf numFmtId="10" fontId="22" fillId="3" borderId="5" xfId="2" applyNumberFormat="1" applyFont="1" applyFill="1" applyBorder="1" applyAlignment="1">
      <alignment horizontal="right" vertical="center" wrapText="1"/>
    </xf>
    <xf numFmtId="10" fontId="22" fillId="3" borderId="4" xfId="2" applyNumberFormat="1" applyFont="1" applyFill="1" applyBorder="1" applyAlignment="1">
      <alignment horizontal="right" vertical="center" wrapText="1"/>
    </xf>
    <xf numFmtId="10" fontId="22" fillId="3" borderId="6" xfId="2" applyNumberFormat="1" applyFont="1" applyFill="1" applyBorder="1" applyAlignment="1">
      <alignment horizontal="right" vertical="center" wrapText="1"/>
    </xf>
    <xf numFmtId="0" fontId="7" fillId="0" borderId="0" xfId="2" applyFont="1"/>
    <xf numFmtId="0" fontId="12" fillId="0" borderId="4" xfId="2" applyFont="1" applyBorder="1"/>
    <xf numFmtId="0" fontId="12" fillId="0" borderId="5" xfId="2" applyFont="1" applyBorder="1" applyAlignment="1">
      <alignment horizontal="right"/>
    </xf>
    <xf numFmtId="0" fontId="12" fillId="0" borderId="4" xfId="2" applyFont="1" applyBorder="1" applyAlignment="1">
      <alignment horizontal="right"/>
    </xf>
    <xf numFmtId="0" fontId="12" fillId="0" borderId="6" xfId="2" applyFont="1" applyBorder="1" applyAlignment="1">
      <alignment horizontal="right"/>
    </xf>
    <xf numFmtId="0" fontId="23" fillId="3" borderId="4" xfId="2" applyFont="1" applyFill="1" applyBorder="1" applyAlignment="1">
      <alignment vertical="center" wrapText="1"/>
    </xf>
    <xf numFmtId="10" fontId="23" fillId="3" borderId="5" xfId="4" applyNumberFormat="1" applyFont="1" applyFill="1" applyBorder="1" applyAlignment="1">
      <alignment horizontal="right" vertical="center"/>
    </xf>
    <xf numFmtId="10" fontId="23" fillId="3" borderId="4" xfId="4" applyNumberFormat="1" applyFont="1" applyFill="1" applyBorder="1" applyAlignment="1">
      <alignment horizontal="right" vertical="center"/>
    </xf>
    <xf numFmtId="10" fontId="23" fillId="3" borderId="6" xfId="4" applyNumberFormat="1" applyFont="1" applyFill="1" applyBorder="1" applyAlignment="1">
      <alignment horizontal="right" vertical="center"/>
    </xf>
    <xf numFmtId="0" fontId="24" fillId="0" borderId="0" xfId="2" applyFont="1"/>
    <xf numFmtId="10" fontId="16" fillId="0" borderId="4" xfId="4" applyNumberFormat="1" applyFont="1" applyFill="1" applyBorder="1" applyAlignment="1">
      <alignment horizontal="right" vertical="center"/>
    </xf>
    <xf numFmtId="0" fontId="11" fillId="3" borderId="4" xfId="2" applyFont="1" applyFill="1" applyBorder="1" applyAlignment="1">
      <alignment vertical="center" wrapText="1"/>
    </xf>
    <xf numFmtId="165" fontId="11" fillId="3" borderId="5" xfId="4" applyNumberFormat="1" applyFont="1" applyFill="1" applyBorder="1" applyAlignment="1">
      <alignment horizontal="right" vertical="center"/>
    </xf>
    <xf numFmtId="165" fontId="11" fillId="3" borderId="4" xfId="4" applyNumberFormat="1" applyFont="1" applyFill="1" applyBorder="1" applyAlignment="1">
      <alignment horizontal="right" vertical="center"/>
    </xf>
    <xf numFmtId="0" fontId="19" fillId="0" borderId="0" xfId="2" applyFont="1"/>
    <xf numFmtId="0" fontId="12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26" fillId="0" borderId="0" xfId="2" applyFont="1" applyAlignment="1">
      <alignment vertical="center" wrapText="1"/>
    </xf>
    <xf numFmtId="0" fontId="27" fillId="0" borderId="0" xfId="2" applyFont="1" applyAlignment="1">
      <alignment vertical="center"/>
    </xf>
    <xf numFmtId="3" fontId="12" fillId="0" borderId="6" xfId="2" applyNumberFormat="1" applyFont="1" applyBorder="1" applyAlignment="1">
      <alignment vertical="center"/>
    </xf>
    <xf numFmtId="0" fontId="19" fillId="0" borderId="4" xfId="2" applyFont="1" applyBorder="1" applyAlignment="1">
      <alignment vertical="center" wrapText="1"/>
    </xf>
    <xf numFmtId="164" fontId="19" fillId="0" borderId="5" xfId="2" applyNumberFormat="1" applyFont="1" applyBorder="1" applyAlignment="1">
      <alignment vertical="center"/>
    </xf>
    <xf numFmtId="164" fontId="19" fillId="0" borderId="4" xfId="2" applyNumberFormat="1" applyFont="1" applyBorder="1" applyAlignment="1">
      <alignment vertical="center"/>
    </xf>
    <xf numFmtId="164" fontId="19" fillId="0" borderId="6" xfId="2" applyNumberFormat="1" applyFont="1" applyBorder="1" applyAlignment="1">
      <alignment vertical="center"/>
    </xf>
    <xf numFmtId="0" fontId="12" fillId="0" borderId="4" xfId="2" applyFont="1" applyBorder="1" applyAlignment="1">
      <alignment vertical="center" wrapText="1"/>
    </xf>
    <xf numFmtId="164" fontId="12" fillId="0" borderId="5" xfId="2" applyNumberFormat="1" applyFont="1" applyBorder="1" applyAlignment="1">
      <alignment vertical="center"/>
    </xf>
    <xf numFmtId="164" fontId="12" fillId="0" borderId="4" xfId="2" applyNumberFormat="1" applyFont="1" applyBorder="1" applyAlignment="1">
      <alignment vertical="center"/>
    </xf>
    <xf numFmtId="164" fontId="12" fillId="0" borderId="6" xfId="2" applyNumberFormat="1" applyFont="1" applyBorder="1" applyAlignment="1">
      <alignment vertical="center"/>
    </xf>
    <xf numFmtId="0" fontId="12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vertical="center"/>
    </xf>
    <xf numFmtId="3" fontId="12" fillId="0" borderId="4" xfId="2" applyNumberFormat="1" applyFont="1" applyBorder="1" applyAlignment="1">
      <alignment vertical="center" wrapText="1"/>
    </xf>
    <xf numFmtId="0" fontId="24" fillId="0" borderId="0" xfId="2" applyFont="1" applyAlignment="1">
      <alignment vertical="center"/>
    </xf>
    <xf numFmtId="0" fontId="12" fillId="0" borderId="4" xfId="2" applyFont="1" applyBorder="1" applyAlignment="1">
      <alignment vertical="center"/>
    </xf>
    <xf numFmtId="164" fontId="11" fillId="3" borderId="4" xfId="2" applyNumberFormat="1" applyFont="1" applyFill="1" applyBorder="1" applyAlignment="1">
      <alignment vertical="center"/>
    </xf>
    <xf numFmtId="0" fontId="19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vertical="center" wrapText="1"/>
    </xf>
    <xf numFmtId="164" fontId="19" fillId="0" borderId="4" xfId="2" applyNumberFormat="1" applyFont="1" applyBorder="1" applyAlignment="1">
      <alignment horizontal="right" vertical="center"/>
    </xf>
    <xf numFmtId="164" fontId="12" fillId="0" borderId="5" xfId="2" applyNumberFormat="1" applyFont="1" applyBorder="1" applyAlignment="1">
      <alignment horizontal="right" vertical="center"/>
    </xf>
    <xf numFmtId="164" fontId="12" fillId="0" borderId="4" xfId="2" applyNumberFormat="1" applyFont="1" applyBorder="1" applyAlignment="1">
      <alignment horizontal="right" vertical="center"/>
    </xf>
    <xf numFmtId="164" fontId="12" fillId="0" borderId="6" xfId="2" applyNumberFormat="1" applyFont="1" applyBorder="1" applyAlignment="1">
      <alignment horizontal="right" vertical="center"/>
    </xf>
    <xf numFmtId="164" fontId="11" fillId="3" borderId="5" xfId="2" applyNumberFormat="1" applyFont="1" applyFill="1" applyBorder="1" applyAlignment="1">
      <alignment horizontal="right" vertical="center"/>
    </xf>
    <xf numFmtId="164" fontId="11" fillId="3" borderId="4" xfId="2" applyNumberFormat="1" applyFont="1" applyFill="1" applyBorder="1" applyAlignment="1">
      <alignment horizontal="right" vertical="center"/>
    </xf>
    <xf numFmtId="164" fontId="11" fillId="3" borderId="6" xfId="2" applyNumberFormat="1" applyFont="1" applyFill="1" applyBorder="1" applyAlignment="1">
      <alignment horizontal="right" vertical="center"/>
    </xf>
    <xf numFmtId="164" fontId="5" fillId="0" borderId="0" xfId="2" applyNumberFormat="1" applyFont="1" applyAlignment="1">
      <alignment vertical="center"/>
    </xf>
    <xf numFmtId="0" fontId="12" fillId="0" borderId="0" xfId="2" applyFont="1" applyAlignment="1">
      <alignment vertical="center" wrapText="1"/>
    </xf>
    <xf numFmtId="3" fontId="19" fillId="0" borderId="4" xfId="2" applyNumberFormat="1" applyFont="1" applyBorder="1" applyAlignment="1">
      <alignment vertical="center" wrapText="1"/>
    </xf>
    <xf numFmtId="3" fontId="5" fillId="0" borderId="0" xfId="2" applyNumberFormat="1" applyFont="1" applyAlignment="1">
      <alignment vertical="center"/>
    </xf>
    <xf numFmtId="166" fontId="5" fillId="0" borderId="0" xfId="4" applyNumberFormat="1" applyFont="1" applyBorder="1" applyAlignment="1">
      <alignment vertical="center"/>
    </xf>
    <xf numFmtId="0" fontId="29" fillId="0" borderId="0" xfId="2" applyFont="1" applyAlignment="1">
      <alignment horizontal="center" vertical="center" wrapText="1"/>
    </xf>
    <xf numFmtId="0" fontId="20" fillId="6" borderId="4" xfId="2" applyFont="1" applyFill="1" applyBorder="1" applyAlignment="1">
      <alignment vertical="center"/>
    </xf>
    <xf numFmtId="0" fontId="12" fillId="6" borderId="0" xfId="2" applyFont="1" applyFill="1"/>
    <xf numFmtId="10" fontId="12" fillId="0" borderId="5" xfId="4" applyNumberFormat="1" applyFont="1" applyFill="1" applyBorder="1" applyAlignment="1">
      <alignment horizontal="right" vertical="center"/>
    </xf>
    <xf numFmtId="10" fontId="12" fillId="0" borderId="4" xfId="4" applyNumberFormat="1" applyFont="1" applyFill="1" applyBorder="1" applyAlignment="1">
      <alignment horizontal="right" vertical="center"/>
    </xf>
    <xf numFmtId="0" fontId="5" fillId="0" borderId="1" xfId="2" applyFont="1" applyBorder="1"/>
    <xf numFmtId="3" fontId="10" fillId="2" borderId="3" xfId="3" applyNumberFormat="1" applyFont="1" applyFill="1" applyBorder="1" applyAlignment="1">
      <alignment horizontal="right" vertical="center" wrapText="1"/>
    </xf>
    <xf numFmtId="3" fontId="10" fillId="2" borderId="13" xfId="3" applyNumberFormat="1" applyFont="1" applyFill="1" applyBorder="1" applyAlignment="1">
      <alignment horizontal="right" vertical="center" wrapText="1"/>
    </xf>
    <xf numFmtId="3" fontId="12" fillId="0" borderId="0" xfId="2" applyNumberFormat="1" applyFont="1" applyAlignment="1">
      <alignment horizontal="right" vertical="center"/>
    </xf>
    <xf numFmtId="0" fontId="20" fillId="0" borderId="0" xfId="2" applyFont="1" applyAlignment="1">
      <alignment horizontal="right" vertical="center" wrapText="1"/>
    </xf>
    <xf numFmtId="0" fontId="20" fillId="0" borderId="1" xfId="2" applyFont="1" applyBorder="1" applyAlignment="1">
      <alignment horizontal="right" vertical="center" wrapText="1"/>
    </xf>
    <xf numFmtId="0" fontId="30" fillId="3" borderId="4" xfId="2" applyFont="1" applyFill="1" applyBorder="1" applyAlignment="1">
      <alignment vertical="center" wrapText="1"/>
    </xf>
    <xf numFmtId="164" fontId="30" fillId="3" borderId="4" xfId="2" applyNumberFormat="1" applyFont="1" applyFill="1" applyBorder="1" applyAlignment="1">
      <alignment horizontal="right" vertical="center" wrapText="1"/>
    </xf>
    <xf numFmtId="0" fontId="21" fillId="0" borderId="4" xfId="2" applyFont="1" applyBorder="1" applyAlignment="1">
      <alignment vertical="center" wrapText="1"/>
    </xf>
    <xf numFmtId="164" fontId="31" fillId="0" borderId="4" xfId="2" applyNumberFormat="1" applyFont="1" applyBorder="1" applyAlignment="1">
      <alignment horizontal="right" vertical="center" wrapText="1"/>
    </xf>
    <xf numFmtId="0" fontId="20" fillId="0" borderId="4" xfId="2" applyFont="1" applyBorder="1" applyAlignment="1">
      <alignment horizontal="left" vertical="center" wrapText="1" indent="1"/>
    </xf>
    <xf numFmtId="0" fontId="21" fillId="0" borderId="4" xfId="2" applyFont="1" applyBorder="1" applyAlignment="1">
      <alignment horizontal="left" vertical="center" wrapText="1" indent="1"/>
    </xf>
    <xf numFmtId="0" fontId="20" fillId="0" borderId="4" xfId="2" applyFont="1" applyBorder="1" applyAlignment="1">
      <alignment horizontal="left" vertical="center" wrapText="1" indent="3"/>
    </xf>
    <xf numFmtId="0" fontId="32" fillId="0" borderId="4" xfId="2" applyFont="1" applyBorder="1" applyAlignment="1">
      <alignment horizontal="left" vertical="center" wrapText="1" indent="1"/>
    </xf>
    <xf numFmtId="0" fontId="4" fillId="0" borderId="0" xfId="2"/>
    <xf numFmtId="164" fontId="25" fillId="0" borderId="6" xfId="2" applyNumberFormat="1" applyFont="1" applyBorder="1" applyAlignment="1">
      <alignment vertical="center"/>
    </xf>
    <xf numFmtId="164" fontId="25" fillId="0" borderId="4" xfId="2" applyNumberFormat="1" applyFont="1" applyBorder="1" applyAlignment="1">
      <alignment vertical="center"/>
    </xf>
    <xf numFmtId="164" fontId="25" fillId="0" borderId="5" xfId="2" applyNumberFormat="1" applyFont="1" applyBorder="1" applyAlignment="1">
      <alignment vertical="center"/>
    </xf>
    <xf numFmtId="0" fontId="18" fillId="0" borderId="4" xfId="2" applyFont="1" applyBorder="1" applyAlignment="1">
      <alignment horizontal="left" vertical="center" wrapText="1" indent="2"/>
    </xf>
    <xf numFmtId="164" fontId="18" fillId="0" borderId="4" xfId="2" applyNumberFormat="1" applyFont="1" applyBorder="1" applyAlignment="1">
      <alignment horizontal="right" vertical="center"/>
    </xf>
    <xf numFmtId="3" fontId="18" fillId="0" borderId="4" xfId="2" applyNumberFormat="1" applyFont="1" applyBorder="1" applyAlignment="1">
      <alignment horizontal="left" vertical="center" wrapText="1" indent="2"/>
    </xf>
    <xf numFmtId="0" fontId="33" fillId="0" borderId="0" xfId="2" applyFont="1" applyAlignment="1">
      <alignment vertical="center" wrapText="1"/>
    </xf>
    <xf numFmtId="0" fontId="28" fillId="0" borderId="0" xfId="2" applyFont="1" applyAlignment="1">
      <alignment vertical="center"/>
    </xf>
    <xf numFmtId="3" fontId="35" fillId="2" borderId="1" xfId="3" applyNumberFormat="1" applyFont="1" applyFill="1" applyBorder="1" applyAlignment="1">
      <alignment horizontal="right" vertical="center" wrapText="1"/>
    </xf>
    <xf numFmtId="3" fontId="35" fillId="2" borderId="0" xfId="3" applyNumberFormat="1" applyFont="1" applyFill="1" applyAlignment="1">
      <alignment horizontal="right" vertical="center" wrapText="1"/>
    </xf>
    <xf numFmtId="3" fontId="35" fillId="2" borderId="2" xfId="3" applyNumberFormat="1" applyFont="1" applyFill="1" applyBorder="1" applyAlignment="1">
      <alignment horizontal="right" vertical="center" wrapText="1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0" xfId="2" applyFont="1" applyAlignment="1">
      <alignment horizontal="right" vertical="center"/>
    </xf>
    <xf numFmtId="0" fontId="12" fillId="0" borderId="2" xfId="2" applyFont="1" applyBorder="1" applyAlignment="1">
      <alignment horizontal="right" vertical="center"/>
    </xf>
    <xf numFmtId="0" fontId="12" fillId="0" borderId="1" xfId="2" applyFont="1" applyBorder="1" applyAlignment="1">
      <alignment horizontal="right" vertical="center"/>
    </xf>
    <xf numFmtId="166" fontId="11" fillId="3" borderId="4" xfId="4" applyNumberFormat="1" applyFont="1" applyFill="1" applyBorder="1" applyAlignment="1">
      <alignment vertical="center"/>
    </xf>
    <xf numFmtId="166" fontId="11" fillId="3" borderId="6" xfId="4" applyNumberFormat="1" applyFont="1" applyFill="1" applyBorder="1" applyAlignment="1">
      <alignment vertical="center"/>
    </xf>
    <xf numFmtId="166" fontId="11" fillId="3" borderId="5" xfId="4" applyNumberFormat="1" applyFont="1" applyFill="1" applyBorder="1" applyAlignment="1">
      <alignment vertical="center"/>
    </xf>
    <xf numFmtId="10" fontId="11" fillId="3" borderId="4" xfId="4" applyNumberFormat="1" applyFont="1" applyFill="1" applyBorder="1" applyAlignment="1">
      <alignment vertical="center"/>
    </xf>
    <xf numFmtId="10" fontId="11" fillId="3" borderId="6" xfId="4" applyNumberFormat="1" applyFont="1" applyFill="1" applyBorder="1" applyAlignment="1">
      <alignment vertical="center"/>
    </xf>
    <xf numFmtId="10" fontId="11" fillId="3" borderId="5" xfId="4" applyNumberFormat="1" applyFont="1" applyFill="1" applyBorder="1" applyAlignment="1">
      <alignment vertical="center"/>
    </xf>
    <xf numFmtId="0" fontId="11" fillId="0" borderId="0" xfId="2" applyFont="1" applyAlignment="1">
      <alignment vertical="center" wrapText="1"/>
    </xf>
    <xf numFmtId="166" fontId="11" fillId="0" borderId="0" xfId="4" applyNumberFormat="1" applyFont="1" applyFill="1" applyBorder="1" applyAlignment="1">
      <alignment horizontal="right" vertical="center"/>
    </xf>
    <xf numFmtId="10" fontId="11" fillId="0" borderId="0" xfId="4" applyNumberFormat="1" applyFont="1" applyFill="1" applyBorder="1" applyAlignment="1">
      <alignment vertical="center"/>
    </xf>
    <xf numFmtId="164" fontId="12" fillId="0" borderId="0" xfId="2" applyNumberFormat="1" applyFont="1" applyAlignment="1">
      <alignment horizontal="right" vertical="center"/>
    </xf>
    <xf numFmtId="164" fontId="19" fillId="0" borderId="0" xfId="2" applyNumberFormat="1" applyFont="1" applyAlignment="1">
      <alignment horizontal="right" vertical="center"/>
    </xf>
    <xf numFmtId="164" fontId="11" fillId="0" borderId="0" xfId="2" applyNumberFormat="1" applyFont="1" applyAlignment="1">
      <alignment horizontal="right" vertical="center"/>
    </xf>
    <xf numFmtId="0" fontId="36" fillId="0" borderId="0" xfId="6" applyFont="1"/>
    <xf numFmtId="3" fontId="11" fillId="2" borderId="0" xfId="3" applyNumberFormat="1" applyFont="1" applyFill="1" applyAlignment="1">
      <alignment horizontal="right" vertical="center" wrapText="1"/>
    </xf>
    <xf numFmtId="3" fontId="11" fillId="2" borderId="1" xfId="3" applyNumberFormat="1" applyFont="1" applyFill="1" applyBorder="1" applyAlignment="1">
      <alignment horizontal="right" vertical="center" wrapText="1"/>
    </xf>
    <xf numFmtId="3" fontId="12" fillId="0" borderId="4" xfId="6" applyNumberFormat="1" applyFont="1" applyBorder="1" applyAlignment="1">
      <alignment horizontal="right" vertical="center"/>
    </xf>
    <xf numFmtId="0" fontId="12" fillId="0" borderId="4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2" fillId="0" borderId="4" xfId="6" applyFont="1" applyBorder="1" applyAlignment="1">
      <alignment vertical="center" wrapText="1"/>
    </xf>
    <xf numFmtId="0" fontId="12" fillId="0" borderId="4" xfId="6" applyFont="1" applyBorder="1" applyAlignment="1">
      <alignment horizontal="left" vertical="center" wrapText="1"/>
    </xf>
    <xf numFmtId="164" fontId="12" fillId="0" borderId="4" xfId="6" applyNumberFormat="1" applyFont="1" applyBorder="1" applyAlignment="1">
      <alignment horizontal="right" vertical="center" wrapText="1"/>
    </xf>
    <xf numFmtId="0" fontId="12" fillId="0" borderId="4" xfId="6" applyFont="1" applyBorder="1"/>
    <xf numFmtId="0" fontId="4" fillId="0" borderId="1" xfId="2" applyBorder="1"/>
    <xf numFmtId="0" fontId="12" fillId="0" borderId="4" xfId="6" applyFont="1" applyBorder="1" applyAlignment="1">
      <alignment horizontal="right" vertical="center" wrapText="1"/>
    </xf>
    <xf numFmtId="0" fontId="11" fillId="8" borderId="4" xfId="6" applyFont="1" applyFill="1" applyBorder="1" applyAlignment="1">
      <alignment vertical="center" wrapText="1"/>
    </xf>
    <xf numFmtId="164" fontId="11" fillId="8" borderId="4" xfId="6" applyNumberFormat="1" applyFont="1" applyFill="1" applyBorder="1" applyAlignment="1">
      <alignment horizontal="right" vertical="center" wrapText="1"/>
    </xf>
    <xf numFmtId="0" fontId="12" fillId="0" borderId="4" xfId="6" applyFont="1" applyBorder="1" applyAlignment="1">
      <alignment horizontal="left" vertical="center" wrapText="1" indent="1"/>
    </xf>
    <xf numFmtId="0" fontId="19" fillId="0" borderId="4" xfId="6" applyFont="1" applyBorder="1" applyAlignment="1">
      <alignment vertical="center" wrapText="1"/>
    </xf>
    <xf numFmtId="164" fontId="19" fillId="0" borderId="4" xfId="6" applyNumberFormat="1" applyFont="1" applyBorder="1" applyAlignment="1">
      <alignment horizontal="right" vertical="center" wrapText="1"/>
    </xf>
    <xf numFmtId="0" fontId="19" fillId="0" borderId="4" xfId="6" applyFont="1" applyBorder="1" applyAlignment="1">
      <alignment horizontal="left" vertical="center" wrapText="1" indent="1"/>
    </xf>
    <xf numFmtId="0" fontId="12" fillId="0" borderId="4" xfId="6" applyFont="1" applyBorder="1" applyAlignment="1">
      <alignment horizontal="left" vertical="center" wrapText="1" indent="3"/>
    </xf>
    <xf numFmtId="0" fontId="11" fillId="0" borderId="4" xfId="6" applyFont="1" applyBorder="1" applyAlignment="1">
      <alignment vertical="center" wrapText="1"/>
    </xf>
    <xf numFmtId="164" fontId="11" fillId="0" borderId="4" xfId="6" applyNumberFormat="1" applyFont="1" applyBorder="1" applyAlignment="1">
      <alignment horizontal="right" vertical="center" wrapText="1"/>
    </xf>
    <xf numFmtId="164" fontId="12" fillId="0" borderId="0" xfId="6" applyNumberFormat="1" applyFont="1" applyAlignment="1">
      <alignment horizontal="right" vertical="center" wrapText="1"/>
    </xf>
    <xf numFmtId="0" fontId="12" fillId="0" borderId="4" xfId="2" quotePrefix="1" applyFont="1" applyBorder="1" applyAlignment="1">
      <alignment vertical="center" wrapText="1"/>
    </xf>
    <xf numFmtId="0" fontId="12" fillId="0" borderId="4" xfId="2" quotePrefix="1" applyFont="1" applyBorder="1" applyAlignment="1">
      <alignment vertical="center"/>
    </xf>
    <xf numFmtId="164" fontId="27" fillId="0" borderId="0" xfId="2" applyNumberFormat="1" applyFont="1" applyAlignment="1">
      <alignment vertical="center"/>
    </xf>
    <xf numFmtId="164" fontId="12" fillId="0" borderId="7" xfId="2" applyNumberFormat="1" applyFont="1" applyBorder="1" applyAlignment="1">
      <alignment horizontal="right" vertical="center"/>
    </xf>
    <xf numFmtId="164" fontId="12" fillId="0" borderId="8" xfId="2" applyNumberFormat="1" applyFont="1" applyBorder="1" applyAlignment="1">
      <alignment horizontal="right" vertical="center"/>
    </xf>
    <xf numFmtId="3" fontId="12" fillId="0" borderId="4" xfId="2" quotePrefix="1" applyNumberFormat="1" applyFont="1" applyBorder="1" applyAlignment="1">
      <alignment vertical="center" wrapText="1"/>
    </xf>
    <xf numFmtId="10" fontId="19" fillId="0" borderId="5" xfId="4" applyNumberFormat="1" applyFont="1" applyFill="1" applyBorder="1" applyAlignment="1">
      <alignment horizontal="right" vertical="center"/>
    </xf>
    <xf numFmtId="10" fontId="19" fillId="0" borderId="4" xfId="4" applyNumberFormat="1" applyFont="1" applyFill="1" applyBorder="1" applyAlignment="1">
      <alignment horizontal="right" vertical="center"/>
    </xf>
    <xf numFmtId="10" fontId="15" fillId="0" borderId="4" xfId="4" applyNumberFormat="1" applyFont="1" applyFill="1" applyBorder="1" applyAlignment="1">
      <alignment horizontal="right" vertical="center"/>
    </xf>
    <xf numFmtId="164" fontId="5" fillId="0" borderId="0" xfId="2" applyNumberFormat="1" applyFont="1" applyAlignment="1">
      <alignment horizontal="right" vertical="center"/>
    </xf>
    <xf numFmtId="164" fontId="25" fillId="0" borderId="0" xfId="2" applyNumberFormat="1" applyFont="1" applyAlignment="1">
      <alignment vertical="center"/>
    </xf>
    <xf numFmtId="0" fontId="12" fillId="0" borderId="4" xfId="2" applyFont="1" applyBorder="1" applyAlignment="1">
      <alignment horizontal="left" vertical="center" wrapText="1" indent="1"/>
    </xf>
    <xf numFmtId="0" fontId="12" fillId="0" borderId="0" xfId="2" applyFont="1" applyAlignment="1">
      <alignment horizontal="left" vertical="center" wrapText="1" indent="1"/>
    </xf>
    <xf numFmtId="164" fontId="12" fillId="0" borderId="0" xfId="2" applyNumberFormat="1" applyFont="1" applyAlignment="1">
      <alignment vertical="center"/>
    </xf>
    <xf numFmtId="0" fontId="5" fillId="0" borderId="1" xfId="2" applyFont="1" applyBorder="1" applyAlignment="1">
      <alignment vertical="center"/>
    </xf>
    <xf numFmtId="0" fontId="12" fillId="6" borderId="0" xfId="2" applyFont="1" applyFill="1" applyAlignment="1">
      <alignment vertical="center"/>
    </xf>
    <xf numFmtId="168" fontId="5" fillId="0" borderId="0" xfId="2" applyNumberFormat="1" applyFont="1" applyAlignment="1">
      <alignment vertical="center"/>
    </xf>
    <xf numFmtId="3" fontId="11" fillId="4" borderId="4" xfId="2" quotePrefix="1" applyNumberFormat="1" applyFont="1" applyFill="1" applyBorder="1" applyAlignment="1">
      <alignment vertical="center" wrapText="1"/>
    </xf>
    <xf numFmtId="10" fontId="11" fillId="4" borderId="4" xfId="4" applyNumberFormat="1" applyFont="1" applyFill="1" applyBorder="1" applyAlignment="1">
      <alignment horizontal="right" vertical="center"/>
    </xf>
    <xf numFmtId="10" fontId="11" fillId="4" borderId="5" xfId="4" applyNumberFormat="1" applyFont="1" applyFill="1" applyBorder="1" applyAlignment="1">
      <alignment horizontal="right" vertical="center"/>
    </xf>
    <xf numFmtId="3" fontId="11" fillId="4" borderId="4" xfId="2" applyNumberFormat="1" applyFont="1" applyFill="1" applyBorder="1" applyAlignment="1">
      <alignment vertical="center" wrapText="1"/>
    </xf>
    <xf numFmtId="3" fontId="5" fillId="0" borderId="5" xfId="2" applyNumberFormat="1" applyFont="1" applyBorder="1" applyAlignment="1">
      <alignment vertical="center"/>
    </xf>
    <xf numFmtId="3" fontId="5" fillId="0" borderId="4" xfId="2" applyNumberFormat="1" applyFont="1" applyBorder="1" applyAlignment="1">
      <alignment vertical="center"/>
    </xf>
    <xf numFmtId="3" fontId="5" fillId="0" borderId="6" xfId="2" applyNumberFormat="1" applyFont="1" applyBorder="1" applyAlignment="1">
      <alignment vertical="center"/>
    </xf>
    <xf numFmtId="0" fontId="4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15" fillId="0" borderId="4" xfId="2" applyFont="1" applyBorder="1" applyAlignment="1">
      <alignment vertical="center" wrapText="1"/>
    </xf>
    <xf numFmtId="0" fontId="27" fillId="0" borderId="0" xfId="2" applyFont="1" applyAlignment="1">
      <alignment vertical="center" wrapText="1"/>
    </xf>
    <xf numFmtId="3" fontId="27" fillId="0" borderId="7" xfId="2" applyNumberFormat="1" applyFont="1" applyBorder="1" applyAlignment="1">
      <alignment vertical="center"/>
    </xf>
    <xf numFmtId="164" fontId="27" fillId="0" borderId="7" xfId="2" applyNumberFormat="1" applyFont="1" applyBorder="1" applyAlignment="1">
      <alignment vertical="center"/>
    </xf>
    <xf numFmtId="3" fontId="27" fillId="0" borderId="0" xfId="2" applyNumberFormat="1" applyFont="1" applyAlignment="1">
      <alignment vertical="center"/>
    </xf>
    <xf numFmtId="0" fontId="5" fillId="0" borderId="1" xfId="2" applyFont="1" applyBorder="1" applyAlignment="1">
      <alignment horizontal="right" vertical="center"/>
    </xf>
    <xf numFmtId="3" fontId="12" fillId="6" borderId="4" xfId="2" applyNumberFormat="1" applyFont="1" applyFill="1" applyBorder="1" applyAlignment="1">
      <alignment vertical="center" wrapText="1"/>
    </xf>
    <xf numFmtId="0" fontId="19" fillId="0" borderId="7" xfId="2" applyFont="1" applyBorder="1" applyAlignment="1">
      <alignment vertical="center" wrapText="1"/>
    </xf>
    <xf numFmtId="164" fontId="45" fillId="0" borderId="0" xfId="2" applyNumberFormat="1" applyFont="1" applyAlignment="1">
      <alignment horizontal="right" vertical="center"/>
    </xf>
    <xf numFmtId="0" fontId="12" fillId="0" borderId="7" xfId="2" applyFont="1" applyBorder="1" applyAlignment="1">
      <alignment horizontal="left" vertical="center" wrapText="1"/>
    </xf>
    <xf numFmtId="3" fontId="19" fillId="0" borderId="5" xfId="2" applyNumberFormat="1" applyFont="1" applyBorder="1" applyAlignment="1">
      <alignment vertical="center"/>
    </xf>
    <xf numFmtId="3" fontId="19" fillId="0" borderId="4" xfId="2" applyNumberFormat="1" applyFont="1" applyBorder="1" applyAlignment="1">
      <alignment vertical="center"/>
    </xf>
    <xf numFmtId="3" fontId="19" fillId="0" borderId="6" xfId="2" applyNumberFormat="1" applyFont="1" applyBorder="1" applyAlignment="1">
      <alignment vertical="center"/>
    </xf>
    <xf numFmtId="0" fontId="12" fillId="0" borderId="3" xfId="2" applyFont="1" applyBorder="1" applyAlignment="1">
      <alignment horizontal="left" vertical="center" wrapText="1"/>
    </xf>
    <xf numFmtId="0" fontId="19" fillId="0" borderId="1" xfId="2" applyFont="1" applyBorder="1" applyAlignment="1">
      <alignment vertical="center"/>
    </xf>
    <xf numFmtId="10" fontId="12" fillId="0" borderId="6" xfId="4" applyNumberFormat="1" applyFont="1" applyFill="1" applyBorder="1" applyAlignment="1">
      <alignment horizontal="right" vertical="center"/>
    </xf>
    <xf numFmtId="0" fontId="48" fillId="0" borderId="0" xfId="2" applyFont="1" applyAlignment="1">
      <alignment vertical="center"/>
    </xf>
    <xf numFmtId="0" fontId="50" fillId="0" borderId="0" xfId="2" applyFont="1" applyAlignment="1">
      <alignment vertical="center"/>
    </xf>
    <xf numFmtId="3" fontId="12" fillId="0" borderId="7" xfId="2" applyNumberFormat="1" applyFont="1" applyBorder="1" applyAlignment="1">
      <alignment vertical="center"/>
    </xf>
    <xf numFmtId="0" fontId="51" fillId="0" borderId="0" xfId="7" applyFont="1" applyAlignment="1">
      <alignment vertical="center"/>
    </xf>
    <xf numFmtId="0" fontId="7" fillId="0" borderId="0" xfId="7" applyFont="1" applyAlignment="1">
      <alignment vertical="center"/>
    </xf>
    <xf numFmtId="0" fontId="52" fillId="0" borderId="0" xfId="7" applyFont="1" applyAlignment="1">
      <alignment vertical="center"/>
    </xf>
    <xf numFmtId="0" fontId="55" fillId="0" borderId="0" xfId="2" applyFont="1"/>
    <xf numFmtId="0" fontId="56" fillId="0" borderId="0" xfId="2" applyFont="1"/>
    <xf numFmtId="0" fontId="57" fillId="0" borderId="0" xfId="1" applyFont="1"/>
    <xf numFmtId="0" fontId="58" fillId="0" borderId="0" xfId="1" applyFont="1"/>
    <xf numFmtId="0" fontId="1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26" fillId="0" borderId="0" xfId="0" applyFont="1" applyAlignment="1">
      <alignment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0" fillId="2" borderId="0" xfId="0" applyNumberFormat="1" applyFont="1" applyFill="1" applyAlignment="1">
      <alignment horizontal="right" vertical="center" wrapText="1"/>
    </xf>
    <xf numFmtId="3" fontId="10" fillId="2" borderId="2" xfId="0" applyNumberFormat="1" applyFont="1" applyFill="1" applyBorder="1" applyAlignment="1">
      <alignment horizontal="right" vertical="center" wrapText="1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2" fillId="0" borderId="4" xfId="0" quotePrefix="1" applyFont="1" applyBorder="1" applyAlignment="1">
      <alignment horizontal="left" vertical="center" wrapText="1" indent="2"/>
    </xf>
    <xf numFmtId="0" fontId="12" fillId="0" borderId="4" xfId="0" applyFont="1" applyBorder="1" applyAlignment="1">
      <alignment horizontal="left" vertical="center" wrapText="1"/>
    </xf>
    <xf numFmtId="3" fontId="12" fillId="0" borderId="4" xfId="0" applyNumberFormat="1" applyFont="1" applyBorder="1" applyAlignment="1">
      <alignment vertical="center" wrapText="1"/>
    </xf>
    <xf numFmtId="3" fontId="19" fillId="0" borderId="4" xfId="0" applyNumberFormat="1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3" fontId="12" fillId="0" borderId="4" xfId="0" quotePrefix="1" applyNumberFormat="1" applyFont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26" fillId="0" borderId="0" xfId="0" applyFont="1" applyAlignment="1">
      <alignment vertical="top" wrapText="1"/>
    </xf>
    <xf numFmtId="3" fontId="12" fillId="0" borderId="4" xfId="2" applyNumberFormat="1" applyFont="1" applyBorder="1" applyAlignment="1">
      <alignment horizontal="left" vertical="center" wrapText="1"/>
    </xf>
    <xf numFmtId="3" fontId="12" fillId="0" borderId="18" xfId="2" applyNumberFormat="1" applyFont="1" applyBorder="1" applyAlignment="1">
      <alignment horizontal="right" vertical="center"/>
    </xf>
    <xf numFmtId="3" fontId="12" fillId="0" borderId="8" xfId="2" applyNumberFormat="1" applyFont="1" applyBorder="1" applyAlignment="1">
      <alignment vertical="center"/>
    </xf>
    <xf numFmtId="3" fontId="12" fillId="0" borderId="13" xfId="2" applyNumberFormat="1" applyFont="1" applyBorder="1" applyAlignment="1">
      <alignment vertical="center"/>
    </xf>
    <xf numFmtId="3" fontId="12" fillId="0" borderId="3" xfId="2" applyNumberFormat="1" applyFont="1" applyBorder="1" applyAlignment="1">
      <alignment vertical="center"/>
    </xf>
    <xf numFmtId="3" fontId="17" fillId="0" borderId="5" xfId="2" applyNumberFormat="1" applyFont="1" applyBorder="1" applyAlignment="1">
      <alignment vertical="center"/>
    </xf>
    <xf numFmtId="3" fontId="17" fillId="0" borderId="4" xfId="2" applyNumberFormat="1" applyFont="1" applyBorder="1" applyAlignment="1">
      <alignment vertical="center"/>
    </xf>
    <xf numFmtId="3" fontId="45" fillId="0" borderId="0" xfId="2" applyNumberFormat="1" applyFont="1" applyAlignment="1">
      <alignment vertical="center"/>
    </xf>
    <xf numFmtId="3" fontId="19" fillId="0" borderId="5" xfId="2" applyNumberFormat="1" applyFont="1" applyBorder="1" applyAlignment="1">
      <alignment horizontal="right" vertical="center"/>
    </xf>
    <xf numFmtId="3" fontId="19" fillId="0" borderId="4" xfId="2" applyNumberFormat="1" applyFont="1" applyBorder="1" applyAlignment="1">
      <alignment horizontal="right" vertical="center"/>
    </xf>
    <xf numFmtId="3" fontId="6" fillId="0" borderId="0" xfId="2" applyNumberFormat="1" applyFont="1" applyAlignment="1">
      <alignment vertical="center"/>
    </xf>
    <xf numFmtId="3" fontId="11" fillId="3" borderId="5" xfId="2" applyNumberFormat="1" applyFont="1" applyFill="1" applyBorder="1" applyAlignment="1">
      <alignment vertical="center"/>
    </xf>
    <xf numFmtId="3" fontId="11" fillId="3" borderId="4" xfId="2" applyNumberFormat="1" applyFont="1" applyFill="1" applyBorder="1" applyAlignment="1">
      <alignment vertical="center"/>
    </xf>
    <xf numFmtId="3" fontId="11" fillId="3" borderId="5" xfId="0" applyNumberFormat="1" applyFont="1" applyFill="1" applyBorder="1" applyAlignment="1">
      <alignment horizontal="right" vertical="center"/>
    </xf>
    <xf numFmtId="3" fontId="11" fillId="3" borderId="4" xfId="0" applyNumberFormat="1" applyFont="1" applyFill="1" applyBorder="1" applyAlignment="1">
      <alignment horizontal="right" vertical="center"/>
    </xf>
    <xf numFmtId="3" fontId="19" fillId="0" borderId="6" xfId="2" applyNumberFormat="1" applyFont="1" applyBorder="1" applyAlignment="1">
      <alignment horizontal="right" vertical="center"/>
    </xf>
    <xf numFmtId="3" fontId="11" fillId="3" borderId="6" xfId="2" applyNumberFormat="1" applyFont="1" applyFill="1" applyBorder="1" applyAlignment="1">
      <alignment vertical="center"/>
    </xf>
    <xf numFmtId="164" fontId="11" fillId="0" borderId="0" xfId="6" applyNumberFormat="1" applyFont="1" applyAlignment="1">
      <alignment horizontal="right" vertical="center" wrapText="1"/>
    </xf>
    <xf numFmtId="164" fontId="25" fillId="0" borderId="0" xfId="6" applyNumberFormat="1" applyFont="1" applyAlignment="1">
      <alignment horizontal="right" vertical="center" wrapText="1"/>
    </xf>
    <xf numFmtId="164" fontId="19" fillId="0" borderId="0" xfId="6" applyNumberFormat="1" applyFont="1" applyAlignment="1">
      <alignment horizontal="right" vertical="center" wrapText="1"/>
    </xf>
    <xf numFmtId="10" fontId="11" fillId="0" borderId="0" xfId="4" applyNumberFormat="1" applyFont="1" applyFill="1" applyBorder="1" applyAlignment="1">
      <alignment horizontal="right" vertical="center"/>
    </xf>
    <xf numFmtId="10" fontId="12" fillId="0" borderId="0" xfId="4" applyNumberFormat="1" applyFont="1" applyFill="1" applyBorder="1" applyAlignment="1">
      <alignment horizontal="right" vertical="center"/>
    </xf>
    <xf numFmtId="3" fontId="25" fillId="0" borderId="0" xfId="2" applyNumberFormat="1" applyFont="1" applyAlignment="1">
      <alignment horizontal="right" vertical="center"/>
    </xf>
    <xf numFmtId="3" fontId="19" fillId="0" borderId="0" xfId="2" applyNumberFormat="1" applyFont="1" applyAlignment="1">
      <alignment horizontal="right" vertical="center"/>
    </xf>
    <xf numFmtId="164" fontId="25" fillId="0" borderId="0" xfId="2" applyNumberFormat="1" applyFont="1" applyAlignment="1">
      <alignment horizontal="right" vertical="center"/>
    </xf>
    <xf numFmtId="164" fontId="61" fillId="0" borderId="4" xfId="2" applyNumberFormat="1" applyFont="1" applyBorder="1" applyAlignment="1">
      <alignment vertical="center"/>
    </xf>
    <xf numFmtId="10" fontId="11" fillId="4" borderId="6" xfId="4" applyNumberFormat="1" applyFont="1" applyFill="1" applyBorder="1" applyAlignment="1">
      <alignment horizontal="right" vertical="center"/>
    </xf>
    <xf numFmtId="0" fontId="0" fillId="0" borderId="2" xfId="0" applyBorder="1"/>
    <xf numFmtId="3" fontId="11" fillId="3" borderId="6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vertical="center"/>
    </xf>
    <xf numFmtId="0" fontId="5" fillId="0" borderId="2" xfId="2" applyFont="1" applyBorder="1" applyAlignment="1">
      <alignment horizontal="right" vertical="center"/>
    </xf>
    <xf numFmtId="164" fontId="45" fillId="0" borderId="7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vertical="center"/>
    </xf>
    <xf numFmtId="3" fontId="12" fillId="0" borderId="9" xfId="2" applyNumberFormat="1" applyFont="1" applyBorder="1" applyAlignment="1">
      <alignment vertical="center"/>
    </xf>
    <xf numFmtId="3" fontId="12" fillId="0" borderId="14" xfId="2" applyNumberFormat="1" applyFont="1" applyBorder="1" applyAlignment="1">
      <alignment vertical="center"/>
    </xf>
    <xf numFmtId="3" fontId="17" fillId="0" borderId="6" xfId="2" applyNumberFormat="1" applyFont="1" applyBorder="1" applyAlignment="1">
      <alignment vertical="center"/>
    </xf>
    <xf numFmtId="0" fontId="19" fillId="0" borderId="2" xfId="2" applyFont="1" applyBorder="1" applyAlignment="1">
      <alignment vertical="center"/>
    </xf>
    <xf numFmtId="164" fontId="12" fillId="0" borderId="9" xfId="2" applyNumberFormat="1" applyFont="1" applyBorder="1" applyAlignment="1">
      <alignment horizontal="right" vertical="center"/>
    </xf>
    <xf numFmtId="10" fontId="19" fillId="0" borderId="6" xfId="4" applyNumberFormat="1" applyFont="1" applyFill="1" applyBorder="1" applyAlignment="1">
      <alignment horizontal="right" vertical="center"/>
    </xf>
    <xf numFmtId="0" fontId="4" fillId="0" borderId="2" xfId="2" applyBorder="1"/>
    <xf numFmtId="3" fontId="11" fillId="2" borderId="2" xfId="3" applyNumberFormat="1" applyFont="1" applyFill="1" applyBorder="1" applyAlignment="1">
      <alignment horizontal="right" vertical="center" wrapText="1"/>
    </xf>
    <xf numFmtId="0" fontId="12" fillId="0" borderId="6" xfId="6" applyFont="1" applyBorder="1" applyAlignment="1">
      <alignment horizontal="center" vertical="center" wrapText="1"/>
    </xf>
    <xf numFmtId="3" fontId="10" fillId="2" borderId="14" xfId="3" applyNumberFormat="1" applyFont="1" applyFill="1" applyBorder="1" applyAlignment="1">
      <alignment horizontal="right" vertical="center" wrapText="1"/>
    </xf>
    <xf numFmtId="0" fontId="12" fillId="0" borderId="1" xfId="2" applyFont="1" applyBorder="1"/>
    <xf numFmtId="0" fontId="12" fillId="0" borderId="2" xfId="2" applyFont="1" applyBorder="1"/>
    <xf numFmtId="0" fontId="5" fillId="0" borderId="2" xfId="2" applyFont="1" applyBorder="1"/>
    <xf numFmtId="165" fontId="11" fillId="3" borderId="6" xfId="4" applyNumberFormat="1" applyFont="1" applyFill="1" applyBorder="1" applyAlignment="1">
      <alignment horizontal="right" vertical="center"/>
    </xf>
    <xf numFmtId="0" fontId="7" fillId="0" borderId="2" xfId="2" applyFont="1" applyBorder="1" applyAlignment="1">
      <alignment vertical="center"/>
    </xf>
    <xf numFmtId="3" fontId="12" fillId="0" borderId="19" xfId="2" applyNumberFormat="1" applyFont="1" applyBorder="1" applyAlignment="1">
      <alignment horizontal="right" vertical="center"/>
    </xf>
    <xf numFmtId="10" fontId="5" fillId="0" borderId="0" xfId="2" applyNumberFormat="1" applyFont="1"/>
    <xf numFmtId="164" fontId="45" fillId="0" borderId="1" xfId="2" applyNumberFormat="1" applyFont="1" applyBorder="1" applyAlignment="1">
      <alignment horizontal="right" vertical="center"/>
    </xf>
    <xf numFmtId="0" fontId="62" fillId="0" borderId="0" xfId="2" applyFont="1"/>
    <xf numFmtId="3" fontId="20" fillId="0" borderId="5" xfId="2" applyNumberFormat="1" applyFont="1" applyBorder="1" applyAlignment="1">
      <alignment horizontal="right" vertical="center"/>
    </xf>
    <xf numFmtId="3" fontId="20" fillId="0" borderId="4" xfId="2" applyNumberFormat="1" applyFont="1" applyBorder="1" applyAlignment="1">
      <alignment horizontal="right" vertical="center"/>
    </xf>
    <xf numFmtId="3" fontId="20" fillId="0" borderId="6" xfId="2" applyNumberFormat="1" applyFont="1" applyBorder="1" applyAlignment="1">
      <alignment horizontal="right" vertical="center"/>
    </xf>
    <xf numFmtId="3" fontId="14" fillId="0" borderId="5" xfId="2" applyNumberFormat="1" applyFont="1" applyBorder="1" applyAlignment="1">
      <alignment horizontal="right" vertical="center"/>
    </xf>
    <xf numFmtId="3" fontId="14" fillId="0" borderId="4" xfId="2" applyNumberFormat="1" applyFont="1" applyBorder="1" applyAlignment="1">
      <alignment horizontal="right" vertical="center"/>
    </xf>
    <xf numFmtId="3" fontId="14" fillId="0" borderId="6" xfId="2" applyNumberFormat="1" applyFont="1" applyBorder="1" applyAlignment="1">
      <alignment horizontal="right" vertical="center"/>
    </xf>
    <xf numFmtId="3" fontId="14" fillId="0" borderId="0" xfId="2" applyNumberFormat="1" applyFont="1"/>
    <xf numFmtId="3" fontId="14" fillId="0" borderId="2" xfId="2" applyNumberFormat="1" applyFont="1" applyBorder="1"/>
    <xf numFmtId="3" fontId="30" fillId="3" borderId="5" xfId="2" applyNumberFormat="1" applyFont="1" applyFill="1" applyBorder="1" applyAlignment="1">
      <alignment horizontal="right" vertical="center" wrapText="1"/>
    </xf>
    <xf numFmtId="3" fontId="30" fillId="3" borderId="4" xfId="2" applyNumberFormat="1" applyFont="1" applyFill="1" applyBorder="1" applyAlignment="1">
      <alignment horizontal="right" vertical="center" wrapText="1"/>
    </xf>
    <xf numFmtId="3" fontId="30" fillId="3" borderId="6" xfId="2" applyNumberFormat="1" applyFont="1" applyFill="1" applyBorder="1" applyAlignment="1">
      <alignment horizontal="right" vertical="center" wrapText="1"/>
    </xf>
    <xf numFmtId="3" fontId="31" fillId="0" borderId="5" xfId="2" applyNumberFormat="1" applyFont="1" applyBorder="1" applyAlignment="1">
      <alignment horizontal="right" vertical="center" wrapText="1"/>
    </xf>
    <xf numFmtId="3" fontId="31" fillId="0" borderId="4" xfId="2" applyNumberFormat="1" applyFont="1" applyBorder="1" applyAlignment="1">
      <alignment horizontal="right" vertical="center" wrapText="1"/>
    </xf>
    <xf numFmtId="3" fontId="31" fillId="0" borderId="6" xfId="2" applyNumberFormat="1" applyFont="1" applyBorder="1" applyAlignment="1">
      <alignment horizontal="right" vertical="center" wrapText="1"/>
    </xf>
    <xf numFmtId="3" fontId="4" fillId="0" borderId="0" xfId="2" applyNumberFormat="1"/>
    <xf numFmtId="3" fontId="11" fillId="3" borderId="4" xfId="2" applyNumberFormat="1" applyFont="1" applyFill="1" applyBorder="1" applyAlignment="1">
      <alignment horizontal="right" vertical="center"/>
    </xf>
    <xf numFmtId="3" fontId="11" fillId="3" borderId="5" xfId="2" applyNumberFormat="1" applyFont="1" applyFill="1" applyBorder="1" applyAlignment="1">
      <alignment horizontal="right" vertical="center"/>
    </xf>
    <xf numFmtId="3" fontId="12" fillId="0" borderId="5" xfId="6" applyNumberFormat="1" applyFont="1" applyBorder="1" applyAlignment="1">
      <alignment horizontal="right" vertical="center" wrapText="1"/>
    </xf>
    <xf numFmtId="3" fontId="12" fillId="0" borderId="4" xfId="6" applyNumberFormat="1" applyFont="1" applyBorder="1" applyAlignment="1">
      <alignment horizontal="right" vertical="center" wrapText="1"/>
    </xf>
    <xf numFmtId="3" fontId="12" fillId="0" borderId="6" xfId="6" applyNumberFormat="1" applyFont="1" applyBorder="1" applyAlignment="1">
      <alignment horizontal="right" vertical="center" wrapText="1"/>
    </xf>
    <xf numFmtId="3" fontId="19" fillId="0" borderId="5" xfId="6" applyNumberFormat="1" applyFont="1" applyBorder="1" applyAlignment="1">
      <alignment horizontal="right" vertical="center" wrapText="1"/>
    </xf>
    <xf numFmtId="3" fontId="19" fillId="0" borderId="4" xfId="6" applyNumberFormat="1" applyFont="1" applyBorder="1" applyAlignment="1">
      <alignment horizontal="right" vertical="center" wrapText="1"/>
    </xf>
    <xf numFmtId="3" fontId="11" fillId="8" borderId="4" xfId="6" applyNumberFormat="1" applyFont="1" applyFill="1" applyBorder="1" applyAlignment="1">
      <alignment horizontal="right" vertical="center" wrapText="1"/>
    </xf>
    <xf numFmtId="3" fontId="11" fillId="8" borderId="5" xfId="6" applyNumberFormat="1" applyFont="1" applyFill="1" applyBorder="1" applyAlignment="1">
      <alignment horizontal="right" vertical="center" wrapText="1"/>
    </xf>
    <xf numFmtId="3" fontId="11" fillId="8" borderId="6" xfId="6" applyNumberFormat="1" applyFont="1" applyFill="1" applyBorder="1" applyAlignment="1">
      <alignment horizontal="right" vertical="center" wrapText="1"/>
    </xf>
    <xf numFmtId="3" fontId="19" fillId="0" borderId="6" xfId="6" applyNumberFormat="1" applyFont="1" applyBorder="1" applyAlignment="1">
      <alignment horizontal="right" vertical="center" wrapText="1"/>
    </xf>
    <xf numFmtId="3" fontId="11" fillId="0" borderId="5" xfId="6" applyNumberFormat="1" applyFont="1" applyBorder="1" applyAlignment="1">
      <alignment horizontal="right" vertical="center" wrapText="1"/>
    </xf>
    <xf numFmtId="3" fontId="11" fillId="0" borderId="4" xfId="6" applyNumberFormat="1" applyFont="1" applyBorder="1" applyAlignment="1">
      <alignment horizontal="right" vertical="center" wrapText="1"/>
    </xf>
    <xf numFmtId="3" fontId="11" fillId="0" borderId="6" xfId="6" applyNumberFormat="1" applyFont="1" applyBorder="1" applyAlignment="1">
      <alignment horizontal="right" vertical="center" wrapText="1"/>
    </xf>
    <xf numFmtId="3" fontId="4" fillId="0" borderId="1" xfId="2" applyNumberFormat="1" applyBorder="1"/>
    <xf numFmtId="3" fontId="19" fillId="0" borderId="13" xfId="2" applyNumberFormat="1" applyFont="1" applyBorder="1" applyAlignment="1">
      <alignment horizontal="right" vertical="center"/>
    </xf>
    <xf numFmtId="3" fontId="19" fillId="0" borderId="3" xfId="2" applyNumberFormat="1" applyFont="1" applyBorder="1" applyAlignment="1">
      <alignment horizontal="right" vertical="center"/>
    </xf>
    <xf numFmtId="3" fontId="19" fillId="0" borderId="14" xfId="2" applyNumberFormat="1" applyFont="1" applyBorder="1" applyAlignment="1">
      <alignment horizontal="right" vertical="center"/>
    </xf>
    <xf numFmtId="3" fontId="5" fillId="0" borderId="0" xfId="2" applyNumberFormat="1" applyFont="1" applyAlignment="1">
      <alignment horizontal="right" vertical="center"/>
    </xf>
    <xf numFmtId="10" fontId="12" fillId="0" borderId="0" xfId="4" applyNumberFormat="1" applyFont="1" applyFill="1" applyBorder="1" applyAlignment="1">
      <alignment vertical="center"/>
    </xf>
    <xf numFmtId="3" fontId="10" fillId="0" borderId="0" xfId="2" applyNumberFormat="1" applyFont="1" applyAlignment="1">
      <alignment horizontal="right" vertical="center" wrapText="1"/>
    </xf>
    <xf numFmtId="3" fontId="12" fillId="0" borderId="0" xfId="2" applyNumberFormat="1" applyFont="1" applyAlignment="1">
      <alignment vertical="center"/>
    </xf>
    <xf numFmtId="164" fontId="19" fillId="0" borderId="0" xfId="2" applyNumberFormat="1" applyFont="1" applyAlignment="1">
      <alignment vertical="center"/>
    </xf>
    <xf numFmtId="3" fontId="19" fillId="0" borderId="0" xfId="2" applyNumberFormat="1" applyFont="1" applyAlignment="1">
      <alignment vertical="center"/>
    </xf>
    <xf numFmtId="164" fontId="17" fillId="0" borderId="0" xfId="2" applyNumberFormat="1" applyFont="1" applyAlignment="1">
      <alignment vertical="center"/>
    </xf>
    <xf numFmtId="2" fontId="12" fillId="0" borderId="0" xfId="2" applyNumberFormat="1" applyFont="1" applyAlignment="1">
      <alignment vertical="center"/>
    </xf>
    <xf numFmtId="164" fontId="11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3" fillId="0" borderId="0" xfId="0" applyFont="1" applyAlignment="1">
      <alignment horizontal="right" vertical="center"/>
    </xf>
    <xf numFmtId="3" fontId="10" fillId="0" borderId="0" xfId="0" applyNumberFormat="1" applyFont="1" applyAlignment="1">
      <alignment horizontal="right" vertical="center" wrapText="1"/>
    </xf>
    <xf numFmtId="3" fontId="12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0" fontId="43" fillId="0" borderId="0" xfId="2" applyFont="1" applyAlignment="1">
      <alignment horizontal="right" vertical="center"/>
    </xf>
    <xf numFmtId="3" fontId="7" fillId="0" borderId="0" xfId="2" applyNumberFormat="1" applyFont="1" applyAlignment="1">
      <alignment horizontal="right" vertical="center"/>
    </xf>
    <xf numFmtId="3" fontId="12" fillId="0" borderId="0" xfId="2" quotePrefix="1" applyNumberFormat="1" applyFont="1" applyAlignment="1">
      <alignment horizontal="right" vertical="center"/>
    </xf>
    <xf numFmtId="3" fontId="10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vertical="center"/>
    </xf>
    <xf numFmtId="168" fontId="12" fillId="0" borderId="0" xfId="2" applyNumberFormat="1" applyFont="1" applyAlignment="1">
      <alignment vertical="center"/>
    </xf>
    <xf numFmtId="164" fontId="45" fillId="0" borderId="0" xfId="2" applyNumberFormat="1" applyFont="1" applyAlignment="1">
      <alignment vertical="center"/>
    </xf>
    <xf numFmtId="164" fontId="16" fillId="0" borderId="0" xfId="2" applyNumberFormat="1" applyFont="1" applyAlignment="1">
      <alignment vertical="center"/>
    </xf>
    <xf numFmtId="164" fontId="12" fillId="0" borderId="0" xfId="2" applyNumberFormat="1" applyFont="1" applyAlignment="1">
      <alignment horizontal="center" vertical="center"/>
    </xf>
    <xf numFmtId="164" fontId="16" fillId="0" borderId="0" xfId="2" applyNumberFormat="1" applyFont="1" applyAlignment="1">
      <alignment horizontal="center" vertical="center"/>
    </xf>
    <xf numFmtId="164" fontId="25" fillId="0" borderId="0" xfId="2" applyNumberFormat="1" applyFont="1" applyAlignment="1">
      <alignment horizontal="center" vertical="center"/>
    </xf>
    <xf numFmtId="10" fontId="16" fillId="0" borderId="0" xfId="4" applyNumberFormat="1" applyFont="1" applyFill="1" applyBorder="1" applyAlignment="1">
      <alignment horizontal="right" vertical="center"/>
    </xf>
    <xf numFmtId="10" fontId="25" fillId="0" borderId="0" xfId="4" applyNumberFormat="1" applyFont="1" applyFill="1" applyBorder="1" applyAlignment="1">
      <alignment horizontal="right" vertical="center"/>
    </xf>
    <xf numFmtId="10" fontId="19" fillId="0" borderId="0" xfId="4" applyNumberFormat="1" applyFont="1" applyFill="1" applyBorder="1" applyAlignment="1">
      <alignment horizontal="right" vertical="center"/>
    </xf>
    <xf numFmtId="10" fontId="44" fillId="0" borderId="0" xfId="4" applyNumberFormat="1" applyFont="1" applyFill="1" applyBorder="1" applyAlignment="1">
      <alignment horizontal="right" vertical="center"/>
    </xf>
    <xf numFmtId="10" fontId="15" fillId="0" borderId="0" xfId="4" applyNumberFormat="1" applyFont="1" applyFill="1" applyBorder="1" applyAlignment="1">
      <alignment horizontal="right" vertical="center"/>
    </xf>
    <xf numFmtId="3" fontId="10" fillId="0" borderId="0" xfId="3" applyNumberFormat="1" applyFont="1" applyAlignment="1">
      <alignment horizontal="right" vertical="center" wrapText="1"/>
    </xf>
    <xf numFmtId="0" fontId="38" fillId="0" borderId="0" xfId="6" applyFont="1" applyAlignment="1">
      <alignment vertical="center" wrapText="1"/>
    </xf>
    <xf numFmtId="3" fontId="12" fillId="0" borderId="0" xfId="6" applyNumberFormat="1" applyFont="1" applyAlignment="1">
      <alignment horizontal="right" vertical="center"/>
    </xf>
    <xf numFmtId="0" fontId="12" fillId="0" borderId="0" xfId="6" applyFont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2" fillId="0" borderId="0" xfId="6" applyFont="1"/>
    <xf numFmtId="0" fontId="12" fillId="0" borderId="0" xfId="6" applyFont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0" fontId="19" fillId="0" borderId="0" xfId="6" applyFont="1" applyAlignment="1">
      <alignment horizontal="left" vertical="center" wrapText="1" indent="1"/>
    </xf>
    <xf numFmtId="0" fontId="12" fillId="0" borderId="0" xfId="6" applyFont="1" applyAlignment="1">
      <alignment horizontal="left" vertical="center" wrapText="1" indent="3"/>
    </xf>
    <xf numFmtId="0" fontId="11" fillId="0" borderId="0" xfId="6" applyFont="1" applyAlignment="1">
      <alignment horizontal="center" vertical="center" wrapText="1"/>
    </xf>
    <xf numFmtId="3" fontId="11" fillId="0" borderId="0" xfId="3" applyNumberFormat="1" applyFont="1" applyAlignment="1">
      <alignment horizontal="right" vertical="center" wrapText="1"/>
    </xf>
    <xf numFmtId="0" fontId="12" fillId="0" borderId="0" xfId="6" applyFont="1" applyAlignment="1">
      <alignment horizontal="center" vertical="center" wrapText="1"/>
    </xf>
    <xf numFmtId="164" fontId="28" fillId="0" borderId="0" xfId="2" applyNumberFormat="1" applyFont="1" applyAlignment="1">
      <alignment vertical="center"/>
    </xf>
    <xf numFmtId="3" fontId="35" fillId="0" borderId="0" xfId="2" applyNumberFormat="1" applyFont="1" applyAlignment="1">
      <alignment horizontal="right" vertical="center" wrapText="1"/>
    </xf>
    <xf numFmtId="3" fontId="35" fillId="0" borderId="0" xfId="3" applyNumberFormat="1" applyFont="1" applyAlignment="1">
      <alignment horizontal="right" vertical="center" wrapText="1"/>
    </xf>
    <xf numFmtId="166" fontId="11" fillId="0" borderId="0" xfId="4" applyNumberFormat="1" applyFont="1" applyFill="1" applyBorder="1" applyAlignment="1">
      <alignment vertical="center"/>
    </xf>
    <xf numFmtId="164" fontId="18" fillId="0" borderId="0" xfId="2" applyNumberFormat="1" applyFont="1" applyAlignment="1">
      <alignment vertical="center"/>
    </xf>
    <xf numFmtId="164" fontId="18" fillId="0" borderId="0" xfId="2" applyNumberFormat="1" applyFont="1" applyAlignment="1">
      <alignment horizontal="right" vertical="center"/>
    </xf>
    <xf numFmtId="164" fontId="61" fillId="0" borderId="0" xfId="2" applyNumberFormat="1" applyFont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10" fillId="0" borderId="0" xfId="6" applyFont="1" applyAlignment="1">
      <alignment vertical="center" wrapText="1"/>
    </xf>
    <xf numFmtId="0" fontId="30" fillId="0" borderId="0" xfId="2" applyFont="1" applyAlignment="1">
      <alignment vertical="center" wrapText="1"/>
    </xf>
    <xf numFmtId="164" fontId="30" fillId="0" borderId="0" xfId="2" applyNumberFormat="1" applyFont="1" applyAlignment="1">
      <alignment horizontal="right" vertical="center" wrapText="1"/>
    </xf>
    <xf numFmtId="0" fontId="21" fillId="0" borderId="0" xfId="2" applyFont="1" applyAlignment="1">
      <alignment vertical="center" wrapText="1"/>
    </xf>
    <xf numFmtId="164" fontId="31" fillId="0" borderId="0" xfId="2" applyNumberFormat="1" applyFont="1" applyAlignment="1">
      <alignment horizontal="right" vertical="center" wrapText="1"/>
    </xf>
    <xf numFmtId="0" fontId="14" fillId="0" borderId="0" xfId="2" applyFont="1" applyAlignment="1">
      <alignment horizontal="right"/>
    </xf>
    <xf numFmtId="164" fontId="20" fillId="0" borderId="0" xfId="2" applyNumberFormat="1" applyFont="1" applyAlignment="1">
      <alignment horizontal="right" vertical="center"/>
    </xf>
    <xf numFmtId="164" fontId="14" fillId="0" borderId="0" xfId="2" applyNumberFormat="1" applyFont="1" applyAlignment="1">
      <alignment vertical="center"/>
    </xf>
    <xf numFmtId="164" fontId="14" fillId="0" borderId="0" xfId="2" applyNumberFormat="1" applyFont="1" applyAlignment="1">
      <alignment horizontal="right" vertical="center"/>
    </xf>
    <xf numFmtId="164" fontId="20" fillId="0" borderId="0" xfId="2" applyNumberFormat="1" applyFont="1" applyAlignment="1">
      <alignment vertical="center"/>
    </xf>
    <xf numFmtId="10" fontId="11" fillId="0" borderId="0" xfId="2" applyNumberFormat="1" applyFont="1" applyAlignment="1">
      <alignment horizontal="right" vertical="center" wrapText="1"/>
    </xf>
    <xf numFmtId="10" fontId="22" fillId="0" borderId="0" xfId="2" applyNumberFormat="1" applyFont="1" applyAlignment="1">
      <alignment horizontal="right" vertical="center" wrapText="1"/>
    </xf>
    <xf numFmtId="0" fontId="12" fillId="0" borderId="0" xfId="2" applyFont="1" applyAlignment="1">
      <alignment horizontal="right"/>
    </xf>
    <xf numFmtId="10" fontId="23" fillId="0" borderId="0" xfId="4" applyNumberFormat="1" applyFont="1" applyFill="1" applyBorder="1" applyAlignment="1">
      <alignment horizontal="right" vertical="center"/>
    </xf>
    <xf numFmtId="165" fontId="11" fillId="0" borderId="0" xfId="4" applyNumberFormat="1" applyFont="1" applyFill="1" applyBorder="1" applyAlignment="1">
      <alignment horizontal="right" vertical="center"/>
    </xf>
    <xf numFmtId="166" fontId="5" fillId="0" borderId="0" xfId="4" applyNumberFormat="1" applyFont="1" applyFill="1" applyBorder="1" applyAlignment="1">
      <alignment vertical="center"/>
    </xf>
    <xf numFmtId="3" fontId="10" fillId="2" borderId="13" xfId="2" applyNumberFormat="1" applyFont="1" applyFill="1" applyBorder="1" applyAlignment="1">
      <alignment horizontal="right" vertical="center" wrapText="1"/>
    </xf>
    <xf numFmtId="3" fontId="10" fillId="2" borderId="3" xfId="2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0" fontId="11" fillId="4" borderId="0" xfId="2" applyFont="1" applyFill="1" applyAlignment="1">
      <alignment horizontal="center" vertical="center"/>
    </xf>
    <xf numFmtId="0" fontId="54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4" fillId="0" borderId="0" xfId="2" applyAlignment="1">
      <alignment vertical="center"/>
    </xf>
    <xf numFmtId="0" fontId="5" fillId="0" borderId="0" xfId="2" applyFont="1" applyAlignment="1">
      <alignment horizontal="center" vertical="center" wrapText="1"/>
    </xf>
    <xf numFmtId="0" fontId="4" fillId="0" borderId="2" xfId="2" applyBorder="1" applyAlignment="1">
      <alignment vertical="center"/>
    </xf>
    <xf numFmtId="0" fontId="10" fillId="2" borderId="2" xfId="2" applyFont="1" applyFill="1" applyBorder="1" applyAlignment="1">
      <alignment horizontal="center" vertical="center" wrapText="1"/>
    </xf>
    <xf numFmtId="0" fontId="4" fillId="0" borderId="2" xfId="2" applyBorder="1" applyAlignment="1">
      <alignment vertical="center" wrapText="1"/>
    </xf>
    <xf numFmtId="0" fontId="4" fillId="0" borderId="0" xfId="2" applyAlignment="1">
      <alignment vertical="center" wrapText="1"/>
    </xf>
    <xf numFmtId="0" fontId="12" fillId="0" borderId="0" xfId="2" applyFont="1" applyAlignment="1">
      <alignment vertical="center" wrapText="1"/>
    </xf>
    <xf numFmtId="0" fontId="5" fillId="0" borderId="0" xfId="2" applyFont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0" xfId="2" applyFont="1" applyFill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11" fillId="3" borderId="1" xfId="6" applyFont="1" applyFill="1" applyBorder="1" applyAlignment="1">
      <alignment horizontal="center" vertical="center" wrapText="1"/>
    </xf>
    <xf numFmtId="0" fontId="11" fillId="3" borderId="0" xfId="6" applyFont="1" applyFill="1" applyAlignment="1">
      <alignment horizontal="center" vertical="center" wrapText="1"/>
    </xf>
    <xf numFmtId="0" fontId="11" fillId="3" borderId="2" xfId="6" applyFont="1" applyFill="1" applyBorder="1" applyAlignment="1">
      <alignment horizontal="center" vertical="center" wrapText="1"/>
    </xf>
    <xf numFmtId="0" fontId="4" fillId="0" borderId="0" xfId="2"/>
    <xf numFmtId="0" fontId="37" fillId="3" borderId="0" xfId="6" applyFont="1" applyFill="1" applyAlignment="1">
      <alignment horizontal="center" vertical="center" wrapText="1"/>
    </xf>
    <xf numFmtId="1" fontId="11" fillId="0" borderId="0" xfId="3" applyNumberFormat="1" applyFont="1" applyAlignment="1">
      <alignment horizontal="center" vertical="center"/>
    </xf>
    <xf numFmtId="0" fontId="11" fillId="0" borderId="0" xfId="6" applyFont="1" applyAlignment="1">
      <alignment horizontal="center" vertical="center" wrapText="1"/>
    </xf>
    <xf numFmtId="0" fontId="35" fillId="2" borderId="1" xfId="3" applyFont="1" applyFill="1" applyBorder="1" applyAlignment="1">
      <alignment horizontal="center" vertical="center" wrapText="1"/>
    </xf>
    <xf numFmtId="0" fontId="35" fillId="2" borderId="0" xfId="3" applyFont="1" applyFill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35" fillId="0" borderId="0" xfId="2" applyFont="1" applyAlignment="1">
      <alignment horizontal="center" vertical="center" wrapText="1"/>
    </xf>
    <xf numFmtId="0" fontId="34" fillId="2" borderId="0" xfId="2" applyFont="1" applyFill="1" applyAlignment="1">
      <alignment horizontal="center" vertical="center" wrapText="1"/>
    </xf>
    <xf numFmtId="0" fontId="34" fillId="2" borderId="3" xfId="2" applyFont="1" applyFill="1" applyBorder="1" applyAlignment="1">
      <alignment horizontal="center" vertical="center" wrapText="1"/>
    </xf>
    <xf numFmtId="0" fontId="35" fillId="0" borderId="0" xfId="2" applyFont="1" applyAlignment="1">
      <alignment horizontal="center" vertical="center"/>
    </xf>
    <xf numFmtId="0" fontId="35" fillId="0" borderId="0" xfId="3" applyFont="1" applyAlignment="1">
      <alignment horizontal="center" vertical="center" wrapText="1"/>
    </xf>
    <xf numFmtId="1" fontId="35" fillId="0" borderId="0" xfId="3" applyNumberFormat="1" applyFont="1" applyAlignment="1">
      <alignment horizontal="center" vertical="center" wrapText="1"/>
    </xf>
    <xf numFmtId="0" fontId="35" fillId="2" borderId="17" xfId="3" applyFont="1" applyFill="1" applyBorder="1" applyAlignment="1">
      <alignment horizontal="center" vertical="center" wrapText="1"/>
    </xf>
    <xf numFmtId="0" fontId="35" fillId="2" borderId="15" xfId="3" applyFont="1" applyFill="1" applyBorder="1" applyAlignment="1">
      <alignment horizontal="center" vertical="center" wrapText="1"/>
    </xf>
    <xf numFmtId="0" fontId="4" fillId="0" borderId="16" xfId="2" applyBorder="1" applyAlignment="1">
      <alignment vertical="center"/>
    </xf>
    <xf numFmtId="1" fontId="10" fillId="2" borderId="1" xfId="3" applyNumberFormat="1" applyFont="1" applyFill="1" applyBorder="1" applyAlignment="1">
      <alignment horizontal="center" vertical="center" wrapText="1"/>
    </xf>
    <xf numFmtId="1" fontId="10" fillId="2" borderId="0" xfId="3" applyNumberFormat="1" applyFont="1" applyFill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 wrapText="1"/>
    </xf>
    <xf numFmtId="1" fontId="10" fillId="2" borderId="2" xfId="3" applyNumberFormat="1" applyFont="1" applyFill="1" applyBorder="1" applyAlignment="1">
      <alignment horizontal="center" vertical="center" wrapText="1"/>
    </xf>
    <xf numFmtId="0" fontId="10" fillId="3" borderId="1" xfId="6" applyFont="1" applyFill="1" applyBorder="1" applyAlignment="1">
      <alignment horizontal="center" vertical="center"/>
    </xf>
    <xf numFmtId="0" fontId="10" fillId="3" borderId="0" xfId="6" applyFont="1" applyFill="1" applyAlignment="1">
      <alignment horizontal="center" vertical="center"/>
    </xf>
    <xf numFmtId="0" fontId="10" fillId="3" borderId="2" xfId="6" applyFont="1" applyFill="1" applyBorder="1" applyAlignment="1">
      <alignment horizontal="center" vertical="center"/>
    </xf>
    <xf numFmtId="0" fontId="10" fillId="3" borderId="1" xfId="6" applyFont="1" applyFill="1" applyBorder="1" applyAlignment="1">
      <alignment horizontal="center" vertical="center" wrapText="1"/>
    </xf>
    <xf numFmtId="0" fontId="10" fillId="3" borderId="0" xfId="6" applyFont="1" applyFill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/>
    </xf>
    <xf numFmtId="0" fontId="10" fillId="0" borderId="0" xfId="6" applyFont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/>
    </xf>
    <xf numFmtId="0" fontId="11" fillId="4" borderId="0" xfId="2" applyFont="1" applyFill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63" fillId="0" borderId="4" xfId="2" applyFont="1" applyBorder="1" applyAlignment="1">
      <alignment horizontal="left" vertical="center" wrapText="1"/>
    </xf>
    <xf numFmtId="10" fontId="63" fillId="0" borderId="0" xfId="4" applyNumberFormat="1" applyFont="1" applyFill="1" applyBorder="1" applyAlignment="1">
      <alignment horizontal="right" vertical="center"/>
    </xf>
    <xf numFmtId="10" fontId="63" fillId="0" borderId="0" xfId="4" applyNumberFormat="1" applyFont="1" applyFill="1" applyBorder="1" applyAlignment="1">
      <alignment vertical="center"/>
    </xf>
    <xf numFmtId="10" fontId="63" fillId="0" borderId="4" xfId="4" applyNumberFormat="1" applyFont="1" applyFill="1" applyBorder="1" applyAlignment="1">
      <alignment vertical="center"/>
    </xf>
    <xf numFmtId="10" fontId="63" fillId="0" borderId="5" xfId="4" applyNumberFormat="1" applyFont="1" applyFill="1" applyBorder="1" applyAlignment="1">
      <alignment vertical="center"/>
    </xf>
    <xf numFmtId="10" fontId="63" fillId="0" borderId="6" xfId="4" applyNumberFormat="1" applyFont="1" applyFill="1" applyBorder="1" applyAlignment="1">
      <alignment vertical="center"/>
    </xf>
    <xf numFmtId="0" fontId="64" fillId="0" borderId="4" xfId="2" applyFont="1" applyBorder="1" applyAlignment="1">
      <alignment horizontal="left" vertical="center" wrapText="1"/>
    </xf>
    <xf numFmtId="10" fontId="64" fillId="0" borderId="0" xfId="4" applyNumberFormat="1" applyFont="1" applyFill="1" applyBorder="1" applyAlignment="1">
      <alignment horizontal="right" vertical="center"/>
    </xf>
    <xf numFmtId="10" fontId="64" fillId="0" borderId="0" xfId="4" applyNumberFormat="1" applyFont="1" applyFill="1" applyBorder="1" applyAlignment="1">
      <alignment vertical="center"/>
    </xf>
    <xf numFmtId="0" fontId="65" fillId="0" borderId="0" xfId="2" applyFont="1" applyAlignment="1">
      <alignment vertical="center"/>
    </xf>
    <xf numFmtId="0" fontId="65" fillId="0" borderId="1" xfId="2" applyFont="1" applyBorder="1" applyAlignment="1">
      <alignment vertical="center"/>
    </xf>
    <xf numFmtId="0" fontId="65" fillId="0" borderId="2" xfId="2" applyFont="1" applyBorder="1" applyAlignment="1">
      <alignment vertical="center"/>
    </xf>
    <xf numFmtId="0" fontId="66" fillId="0" borderId="0" xfId="2" applyFont="1" applyAlignment="1">
      <alignment vertical="center"/>
    </xf>
    <xf numFmtId="0" fontId="66" fillId="0" borderId="1" xfId="2" applyFont="1" applyBorder="1" applyAlignment="1">
      <alignment vertical="center"/>
    </xf>
    <xf numFmtId="0" fontId="66" fillId="0" borderId="2" xfId="2" applyFont="1" applyBorder="1" applyAlignment="1">
      <alignment vertical="center"/>
    </xf>
    <xf numFmtId="9" fontId="63" fillId="0" borderId="0" xfId="4" applyFont="1" applyFill="1" applyBorder="1" applyAlignment="1">
      <alignment vertical="center"/>
    </xf>
    <xf numFmtId="9" fontId="63" fillId="0" borderId="4" xfId="4" applyFont="1" applyFill="1" applyBorder="1" applyAlignment="1">
      <alignment vertical="center"/>
    </xf>
    <xf numFmtId="9" fontId="63" fillId="0" borderId="5" xfId="4" applyFont="1" applyFill="1" applyBorder="1" applyAlignment="1">
      <alignment vertical="center"/>
    </xf>
    <xf numFmtId="9" fontId="63" fillId="0" borderId="6" xfId="4" applyFont="1" applyFill="1" applyBorder="1" applyAlignment="1">
      <alignment vertical="center"/>
    </xf>
    <xf numFmtId="3" fontId="63" fillId="0" borderId="0" xfId="2" applyNumberFormat="1" applyFont="1" applyAlignment="1">
      <alignment vertical="center"/>
    </xf>
    <xf numFmtId="3" fontId="63" fillId="0" borderId="4" xfId="2" applyNumberFormat="1" applyFont="1" applyBorder="1" applyAlignment="1">
      <alignment vertical="center"/>
    </xf>
    <xf numFmtId="3" fontId="63" fillId="0" borderId="5" xfId="2" applyNumberFormat="1" applyFont="1" applyBorder="1" applyAlignment="1">
      <alignment vertical="center"/>
    </xf>
    <xf numFmtId="3" fontId="63" fillId="0" borderId="6" xfId="2" applyNumberFormat="1" applyFont="1" applyBorder="1" applyAlignment="1">
      <alignment vertical="center"/>
    </xf>
    <xf numFmtId="0" fontId="66" fillId="0" borderId="4" xfId="2" applyFont="1" applyBorder="1" applyAlignment="1">
      <alignment horizontal="left" vertical="center" wrapText="1"/>
    </xf>
    <xf numFmtId="166" fontId="63" fillId="0" borderId="0" xfId="4" applyNumberFormat="1" applyFont="1" applyFill="1" applyBorder="1" applyAlignment="1">
      <alignment vertical="center"/>
    </xf>
    <xf numFmtId="166" fontId="63" fillId="0" borderId="4" xfId="4" applyNumberFormat="1" applyFont="1" applyFill="1" applyBorder="1" applyAlignment="1">
      <alignment vertical="center"/>
    </xf>
    <xf numFmtId="166" fontId="63" fillId="0" borderId="6" xfId="4" applyNumberFormat="1" applyFont="1" applyFill="1" applyBorder="1" applyAlignment="1">
      <alignment vertical="center"/>
    </xf>
    <xf numFmtId="168" fontId="63" fillId="0" borderId="0" xfId="4" applyNumberFormat="1" applyFont="1" applyFill="1" applyBorder="1" applyAlignment="1">
      <alignment vertical="center"/>
    </xf>
    <xf numFmtId="2" fontId="63" fillId="0" borderId="0" xfId="4" applyNumberFormat="1" applyFont="1" applyFill="1" applyBorder="1" applyAlignment="1">
      <alignment vertical="center"/>
    </xf>
    <xf numFmtId="2" fontId="63" fillId="0" borderId="0" xfId="2" applyNumberFormat="1" applyFont="1" applyAlignment="1">
      <alignment vertical="center"/>
    </xf>
    <xf numFmtId="2" fontId="63" fillId="0" borderId="4" xfId="2" applyNumberFormat="1" applyFont="1" applyBorder="1" applyAlignment="1">
      <alignment vertical="center"/>
    </xf>
    <xf numFmtId="2" fontId="63" fillId="0" borderId="4" xfId="4" applyNumberFormat="1" applyFont="1" applyFill="1" applyBorder="1" applyAlignment="1">
      <alignment vertical="center"/>
    </xf>
    <xf numFmtId="2" fontId="63" fillId="0" borderId="5" xfId="2" applyNumberFormat="1" applyFont="1" applyBorder="1" applyAlignment="1">
      <alignment vertical="center"/>
    </xf>
    <xf numFmtId="2" fontId="63" fillId="0" borderId="6" xfId="4" applyNumberFormat="1" applyFont="1" applyFill="1" applyBorder="1" applyAlignment="1">
      <alignment vertical="center"/>
    </xf>
    <xf numFmtId="164" fontId="63" fillId="0" borderId="0" xfId="2" applyNumberFormat="1" applyFont="1" applyAlignment="1">
      <alignment vertical="center"/>
    </xf>
    <xf numFmtId="164" fontId="63" fillId="0" borderId="4" xfId="2" applyNumberFormat="1" applyFont="1" applyBorder="1" applyAlignment="1">
      <alignment vertical="center"/>
    </xf>
    <xf numFmtId="168" fontId="63" fillId="0" borderId="4" xfId="4" applyNumberFormat="1" applyFont="1" applyFill="1" applyBorder="1" applyAlignment="1">
      <alignment vertical="center"/>
    </xf>
    <xf numFmtId="164" fontId="63" fillId="0" borderId="5" xfId="2" applyNumberFormat="1" applyFont="1" applyBorder="1" applyAlignment="1">
      <alignment vertical="center"/>
    </xf>
    <xf numFmtId="168" fontId="63" fillId="0" borderId="6" xfId="4" applyNumberFormat="1" applyFont="1" applyFill="1" applyBorder="1" applyAlignment="1">
      <alignment vertical="center"/>
    </xf>
    <xf numFmtId="168" fontId="63" fillId="0" borderId="5" xfId="4" applyNumberFormat="1" applyFont="1" applyFill="1" applyBorder="1" applyAlignment="1">
      <alignment vertical="center"/>
    </xf>
    <xf numFmtId="4" fontId="63" fillId="0" borderId="0" xfId="2" applyNumberFormat="1" applyFont="1" applyAlignment="1">
      <alignment horizontal="right" vertical="center"/>
    </xf>
    <xf numFmtId="4" fontId="63" fillId="0" borderId="0" xfId="2" applyNumberFormat="1" applyFont="1" applyAlignment="1">
      <alignment vertical="center"/>
    </xf>
    <xf numFmtId="0" fontId="63" fillId="0" borderId="0" xfId="2" applyFont="1" applyAlignment="1">
      <alignment vertical="center" wrapText="1"/>
    </xf>
    <xf numFmtId="4" fontId="63" fillId="0" borderId="4" xfId="2" applyNumberFormat="1" applyFont="1" applyBorder="1" applyAlignment="1">
      <alignment vertical="center"/>
    </xf>
    <xf numFmtId="4" fontId="63" fillId="0" borderId="5" xfId="2" applyNumberFormat="1" applyFont="1" applyBorder="1" applyAlignment="1">
      <alignment vertical="center"/>
    </xf>
    <xf numFmtId="4" fontId="63" fillId="0" borderId="6" xfId="2" applyNumberFormat="1" applyFont="1" applyBorder="1" applyAlignment="1">
      <alignment vertical="center"/>
    </xf>
    <xf numFmtId="164" fontId="63" fillId="0" borderId="6" xfId="2" applyNumberFormat="1" applyFont="1" applyBorder="1" applyAlignment="1">
      <alignment vertical="center"/>
    </xf>
    <xf numFmtId="0" fontId="63" fillId="0" borderId="0" xfId="2" applyFont="1" applyAlignment="1">
      <alignment vertical="center"/>
    </xf>
    <xf numFmtId="164" fontId="63" fillId="0" borderId="0" xfId="2" applyNumberFormat="1" applyFont="1" applyAlignment="1">
      <alignment horizontal="right" vertical="center"/>
    </xf>
    <xf numFmtId="3" fontId="63" fillId="0" borderId="4" xfId="2" applyNumberFormat="1" applyFont="1" applyBorder="1" applyAlignment="1">
      <alignment horizontal="right" vertical="center"/>
    </xf>
    <xf numFmtId="3" fontId="63" fillId="0" borderId="5" xfId="2" applyNumberFormat="1" applyFont="1" applyBorder="1" applyAlignment="1">
      <alignment horizontal="right" vertical="center"/>
    </xf>
    <xf numFmtId="3" fontId="63" fillId="0" borderId="6" xfId="2" applyNumberFormat="1" applyFont="1" applyBorder="1" applyAlignment="1">
      <alignment horizontal="right" vertical="center"/>
    </xf>
    <xf numFmtId="164" fontId="63" fillId="0" borderId="0" xfId="2" quotePrefix="1" applyNumberFormat="1" applyFont="1" applyAlignment="1">
      <alignment horizontal="right" vertical="center"/>
    </xf>
    <xf numFmtId="0" fontId="63" fillId="0" borderId="4" xfId="2" applyFont="1" applyBorder="1" applyAlignment="1">
      <alignment vertical="center" wrapText="1"/>
    </xf>
    <xf numFmtId="0" fontId="66" fillId="0" borderId="4" xfId="2" applyFont="1" applyBorder="1" applyAlignment="1">
      <alignment vertical="center" wrapText="1"/>
    </xf>
    <xf numFmtId="164" fontId="66" fillId="0" borderId="0" xfId="2" applyNumberFormat="1" applyFont="1" applyAlignment="1">
      <alignment horizontal="right" vertical="center"/>
    </xf>
    <xf numFmtId="3" fontId="66" fillId="0" borderId="4" xfId="2" applyNumberFormat="1" applyFont="1" applyBorder="1" applyAlignment="1">
      <alignment horizontal="right" vertical="center"/>
    </xf>
    <xf numFmtId="3" fontId="66" fillId="0" borderId="5" xfId="2" applyNumberFormat="1" applyFont="1" applyBorder="1" applyAlignment="1">
      <alignment horizontal="right" vertical="center"/>
    </xf>
    <xf numFmtId="3" fontId="66" fillId="0" borderId="6" xfId="2" applyNumberFormat="1" applyFont="1" applyBorder="1" applyAlignment="1">
      <alignment horizontal="right" vertical="center"/>
    </xf>
    <xf numFmtId="3" fontId="63" fillId="0" borderId="0" xfId="2" applyNumberFormat="1" applyFont="1" applyAlignment="1">
      <alignment horizontal="right" vertical="center"/>
    </xf>
    <xf numFmtId="3" fontId="63" fillId="0" borderId="4" xfId="2" applyNumberFormat="1" applyFont="1" applyBorder="1" applyAlignment="1">
      <alignment vertical="center" wrapText="1"/>
    </xf>
    <xf numFmtId="0" fontId="63" fillId="6" borderId="4" xfId="2" applyFont="1" applyFill="1" applyBorder="1" applyAlignment="1">
      <alignment vertical="center" wrapText="1"/>
    </xf>
    <xf numFmtId="164" fontId="63" fillId="6" borderId="4" xfId="2" applyNumberFormat="1" applyFont="1" applyFill="1" applyBorder="1" applyAlignment="1">
      <alignment horizontal="right" vertical="center"/>
    </xf>
    <xf numFmtId="164" fontId="63" fillId="6" borderId="5" xfId="2" applyNumberFormat="1" applyFont="1" applyFill="1" applyBorder="1" applyAlignment="1">
      <alignment horizontal="right" vertical="center"/>
    </xf>
    <xf numFmtId="164" fontId="63" fillId="6" borderId="6" xfId="2" applyNumberFormat="1" applyFont="1" applyFill="1" applyBorder="1" applyAlignment="1">
      <alignment horizontal="right" vertical="center"/>
    </xf>
    <xf numFmtId="164" fontId="63" fillId="0" borderId="4" xfId="2" applyNumberFormat="1" applyFont="1" applyBorder="1" applyAlignment="1">
      <alignment horizontal="right" vertical="center"/>
    </xf>
    <xf numFmtId="164" fontId="63" fillId="0" borderId="4" xfId="2" quotePrefix="1" applyNumberFormat="1" applyFont="1" applyBorder="1" applyAlignment="1">
      <alignment horizontal="right" vertical="center"/>
    </xf>
    <xf numFmtId="164" fontId="63" fillId="0" borderId="5" xfId="2" applyNumberFormat="1" applyFont="1" applyBorder="1" applyAlignment="1">
      <alignment horizontal="right" vertical="center"/>
    </xf>
    <xf numFmtId="164" fontId="63" fillId="0" borderId="6" xfId="2" quotePrefix="1" applyNumberFormat="1" applyFont="1" applyBorder="1" applyAlignment="1">
      <alignment horizontal="right" vertical="center"/>
    </xf>
    <xf numFmtId="164" fontId="63" fillId="0" borderId="6" xfId="2" applyNumberFormat="1" applyFont="1" applyBorder="1" applyAlignment="1">
      <alignment horizontal="right" vertical="center"/>
    </xf>
    <xf numFmtId="164" fontId="66" fillId="0" borderId="4" xfId="2" applyNumberFormat="1" applyFont="1" applyBorder="1" applyAlignment="1">
      <alignment horizontal="right" vertical="center"/>
    </xf>
    <xf numFmtId="0" fontId="63" fillId="0" borderId="4" xfId="2" quotePrefix="1" applyFont="1" applyBorder="1" applyAlignment="1">
      <alignment vertical="center" wrapText="1"/>
    </xf>
    <xf numFmtId="0" fontId="66" fillId="0" borderId="7" xfId="2" applyFont="1" applyBorder="1" applyAlignment="1">
      <alignment vertical="center" wrapText="1"/>
    </xf>
    <xf numFmtId="0" fontId="68" fillId="0" borderId="0" xfId="2" applyFont="1" applyAlignment="1">
      <alignment vertical="center" wrapText="1"/>
    </xf>
    <xf numFmtId="164" fontId="68" fillId="0" borderId="0" xfId="2" applyNumberFormat="1" applyFont="1" applyAlignment="1">
      <alignment horizontal="right" vertical="center"/>
    </xf>
    <xf numFmtId="164" fontId="68" fillId="0" borderId="1" xfId="2" applyNumberFormat="1" applyFont="1" applyBorder="1" applyAlignment="1">
      <alignment horizontal="right" vertical="center"/>
    </xf>
    <xf numFmtId="164" fontId="68" fillId="0" borderId="2" xfId="2" applyNumberFormat="1" applyFont="1" applyBorder="1" applyAlignment="1">
      <alignment horizontal="right" vertical="center"/>
    </xf>
    <xf numFmtId="164" fontId="66" fillId="0" borderId="6" xfId="2" applyNumberFormat="1" applyFont="1" applyBorder="1" applyAlignment="1">
      <alignment horizontal="right" vertical="center"/>
    </xf>
    <xf numFmtId="164" fontId="66" fillId="0" borderId="0" xfId="2" applyNumberFormat="1" applyFont="1" applyAlignment="1">
      <alignment vertical="center"/>
    </xf>
    <xf numFmtId="164" fontId="66" fillId="0" borderId="4" xfId="2" applyNumberFormat="1" applyFont="1" applyBorder="1" applyAlignment="1">
      <alignment vertical="center"/>
    </xf>
    <xf numFmtId="3" fontId="66" fillId="0" borderId="5" xfId="2" applyNumberFormat="1" applyFont="1" applyBorder="1" applyAlignment="1">
      <alignment vertical="center"/>
    </xf>
    <xf numFmtId="3" fontId="66" fillId="0" borderId="4" xfId="2" applyNumberFormat="1" applyFont="1" applyBorder="1" applyAlignment="1">
      <alignment vertical="center"/>
    </xf>
    <xf numFmtId="3" fontId="66" fillId="0" borderId="6" xfId="2" applyNumberFormat="1" applyFont="1" applyBorder="1" applyAlignment="1">
      <alignment vertical="center"/>
    </xf>
    <xf numFmtId="3" fontId="66" fillId="0" borderId="4" xfId="2" applyNumberFormat="1" applyFont="1" applyBorder="1" applyAlignment="1">
      <alignment vertical="center" wrapText="1"/>
    </xf>
    <xf numFmtId="0" fontId="69" fillId="3" borderId="7" xfId="2" applyFont="1" applyFill="1" applyBorder="1" applyAlignment="1">
      <alignment vertical="center" wrapText="1"/>
    </xf>
    <xf numFmtId="164" fontId="69" fillId="0" borderId="0" xfId="2" applyNumberFormat="1" applyFont="1" applyAlignment="1">
      <alignment horizontal="right" vertical="center"/>
    </xf>
    <xf numFmtId="164" fontId="69" fillId="3" borderId="4" xfId="2" applyNumberFormat="1" applyFont="1" applyFill="1" applyBorder="1" applyAlignment="1">
      <alignment horizontal="right" vertical="center"/>
    </xf>
    <xf numFmtId="3" fontId="69" fillId="3" borderId="5" xfId="2" applyNumberFormat="1" applyFont="1" applyFill="1" applyBorder="1" applyAlignment="1">
      <alignment horizontal="right" vertical="center"/>
    </xf>
    <xf numFmtId="3" fontId="69" fillId="3" borderId="4" xfId="2" applyNumberFormat="1" applyFont="1" applyFill="1" applyBorder="1" applyAlignment="1">
      <alignment horizontal="right" vertical="center"/>
    </xf>
    <xf numFmtId="3" fontId="69" fillId="3" borderId="6" xfId="2" applyNumberFormat="1" applyFont="1" applyFill="1" applyBorder="1" applyAlignment="1">
      <alignment horizontal="right" vertical="center"/>
    </xf>
    <xf numFmtId="0" fontId="66" fillId="0" borderId="4" xfId="0" applyFont="1" applyBorder="1" applyAlignment="1">
      <alignment horizontal="left" vertical="center" wrapText="1"/>
    </xf>
    <xf numFmtId="164" fontId="63" fillId="0" borderId="0" xfId="0" applyNumberFormat="1" applyFont="1" applyAlignment="1">
      <alignment horizontal="right" vertical="center"/>
    </xf>
    <xf numFmtId="164" fontId="66" fillId="0" borderId="0" xfId="0" applyNumberFormat="1" applyFont="1" applyAlignment="1">
      <alignment horizontal="right" vertical="center"/>
    </xf>
    <xf numFmtId="3" fontId="66" fillId="0" borderId="0" xfId="0" applyNumberFormat="1" applyFont="1" applyAlignment="1">
      <alignment horizontal="right" vertical="center"/>
    </xf>
    <xf numFmtId="3" fontId="66" fillId="0" borderId="4" xfId="0" applyNumberFormat="1" applyFont="1" applyBorder="1" applyAlignment="1">
      <alignment horizontal="right" vertical="center"/>
    </xf>
    <xf numFmtId="3" fontId="66" fillId="0" borderId="5" xfId="0" applyNumberFormat="1" applyFont="1" applyBorder="1" applyAlignment="1">
      <alignment horizontal="right" vertical="center"/>
    </xf>
    <xf numFmtId="3" fontId="66" fillId="0" borderId="6" xfId="0" applyNumberFormat="1" applyFont="1" applyBorder="1" applyAlignment="1">
      <alignment horizontal="right" vertical="center"/>
    </xf>
    <xf numFmtId="0" fontId="63" fillId="0" borderId="4" xfId="0" applyFont="1" applyBorder="1" applyAlignment="1">
      <alignment vertical="center" wrapText="1"/>
    </xf>
    <xf numFmtId="3" fontId="63" fillId="0" borderId="0" xfId="0" applyNumberFormat="1" applyFont="1" applyAlignment="1">
      <alignment horizontal="right" vertical="center"/>
    </xf>
    <xf numFmtId="3" fontId="63" fillId="0" borderId="4" xfId="0" applyNumberFormat="1" applyFont="1" applyBorder="1" applyAlignment="1">
      <alignment horizontal="right" vertical="center"/>
    </xf>
    <xf numFmtId="3" fontId="63" fillId="0" borderId="5" xfId="0" applyNumberFormat="1" applyFont="1" applyBorder="1" applyAlignment="1">
      <alignment horizontal="right" vertical="center"/>
    </xf>
    <xf numFmtId="3" fontId="63" fillId="0" borderId="6" xfId="0" applyNumberFormat="1" applyFont="1" applyBorder="1" applyAlignment="1">
      <alignment horizontal="right" vertical="center"/>
    </xf>
    <xf numFmtId="0" fontId="63" fillId="0" borderId="4" xfId="0" applyFont="1" applyBorder="1" applyAlignment="1">
      <alignment horizontal="left" vertical="center" wrapText="1" indent="2"/>
    </xf>
    <xf numFmtId="0" fontId="63" fillId="0" borderId="4" xfId="0" applyFont="1" applyBorder="1" applyAlignment="1">
      <alignment horizontal="left" vertical="center" wrapText="1"/>
    </xf>
    <xf numFmtId="164" fontId="63" fillId="0" borderId="0" xfId="0" quotePrefix="1" applyNumberFormat="1" applyFont="1" applyAlignment="1">
      <alignment horizontal="right" vertical="center"/>
    </xf>
    <xf numFmtId="164" fontId="63" fillId="0" borderId="0" xfId="0" applyNumberFormat="1" applyFont="1" applyAlignment="1">
      <alignment horizontal="right" vertical="center"/>
    </xf>
    <xf numFmtId="0" fontId="63" fillId="0" borderId="0" xfId="0" applyFont="1" applyAlignment="1">
      <alignment horizontal="right" vertical="center"/>
    </xf>
    <xf numFmtId="3" fontId="63" fillId="0" borderId="4" xfId="0" applyNumberFormat="1" applyFont="1" applyBorder="1" applyAlignment="1">
      <alignment vertical="center" wrapText="1"/>
    </xf>
    <xf numFmtId="3" fontId="66" fillId="0" borderId="4" xfId="0" applyNumberFormat="1" applyFont="1" applyBorder="1" applyAlignment="1">
      <alignment vertical="center" wrapText="1"/>
    </xf>
    <xf numFmtId="164" fontId="63" fillId="0" borderId="4" xfId="0" applyNumberFormat="1" applyFont="1" applyBorder="1" applyAlignment="1">
      <alignment horizontal="right" vertical="center"/>
    </xf>
    <xf numFmtId="164" fontId="63" fillId="0" borderId="5" xfId="0" applyNumberFormat="1" applyFont="1" applyBorder="1" applyAlignment="1">
      <alignment horizontal="right" vertical="center"/>
    </xf>
    <xf numFmtId="164" fontId="63" fillId="0" borderId="6" xfId="0" applyNumberFormat="1" applyFont="1" applyBorder="1" applyAlignment="1">
      <alignment horizontal="right" vertical="center"/>
    </xf>
    <xf numFmtId="0" fontId="66" fillId="0" borderId="4" xfId="0" applyFont="1" applyBorder="1" applyAlignment="1">
      <alignment vertical="center" wrapText="1"/>
    </xf>
    <xf numFmtId="3" fontId="63" fillId="0" borderId="4" xfId="0" quotePrefix="1" applyNumberFormat="1" applyFont="1" applyBorder="1" applyAlignment="1">
      <alignment vertical="center" wrapText="1"/>
    </xf>
    <xf numFmtId="0" fontId="66" fillId="0" borderId="4" xfId="2" applyFont="1" applyBorder="1" applyAlignment="1">
      <alignment vertical="center"/>
    </xf>
    <xf numFmtId="0" fontId="64" fillId="0" borderId="1" xfId="2" applyFont="1" applyBorder="1" applyAlignment="1">
      <alignment vertical="center"/>
    </xf>
    <xf numFmtId="0" fontId="64" fillId="0" borderId="0" xfId="2" applyFont="1" applyAlignment="1">
      <alignment vertical="center"/>
    </xf>
    <xf numFmtId="0" fontId="63" fillId="0" borderId="4" xfId="2" applyFont="1" applyBorder="1" applyAlignment="1">
      <alignment horizontal="left" vertical="center"/>
    </xf>
    <xf numFmtId="0" fontId="63" fillId="0" borderId="4" xfId="2" applyFont="1" applyBorder="1" applyAlignment="1">
      <alignment vertical="center"/>
    </xf>
    <xf numFmtId="0" fontId="63" fillId="0" borderId="4" xfId="2" applyFont="1" applyBorder="1" applyAlignment="1">
      <alignment horizontal="left" vertical="center" indent="2"/>
    </xf>
    <xf numFmtId="3" fontId="63" fillId="6" borderId="4" xfId="2" applyNumberFormat="1" applyFont="1" applyFill="1" applyBorder="1" applyAlignment="1">
      <alignment vertical="center"/>
    </xf>
    <xf numFmtId="3" fontId="63" fillId="6" borderId="6" xfId="2" applyNumberFormat="1" applyFont="1" applyFill="1" applyBorder="1" applyAlignment="1">
      <alignment vertical="center"/>
    </xf>
    <xf numFmtId="3" fontId="63" fillId="6" borderId="5" xfId="2" applyNumberFormat="1" applyFont="1" applyFill="1" applyBorder="1" applyAlignment="1">
      <alignment vertical="center"/>
    </xf>
    <xf numFmtId="0" fontId="68" fillId="0" borderId="0" xfId="2" applyFont="1" applyAlignment="1">
      <alignment vertical="center"/>
    </xf>
    <xf numFmtId="3" fontId="66" fillId="0" borderId="0" xfId="2" applyNumberFormat="1" applyFont="1" applyAlignment="1">
      <alignment vertical="center"/>
    </xf>
    <xf numFmtId="0" fontId="69" fillId="3" borderId="4" xfId="2" applyFont="1" applyFill="1" applyBorder="1" applyAlignment="1">
      <alignment vertical="center"/>
    </xf>
    <xf numFmtId="3" fontId="69" fillId="0" borderId="0" xfId="2" applyNumberFormat="1" applyFont="1" applyAlignment="1">
      <alignment vertical="center"/>
    </xf>
    <xf numFmtId="3" fontId="69" fillId="3" borderId="4" xfId="2" applyNumberFormat="1" applyFont="1" applyFill="1" applyBorder="1" applyAlignment="1">
      <alignment vertical="center"/>
    </xf>
    <xf numFmtId="3" fontId="69" fillId="3" borderId="6" xfId="2" applyNumberFormat="1" applyFont="1" applyFill="1" applyBorder="1" applyAlignment="1">
      <alignment vertical="center"/>
    </xf>
    <xf numFmtId="3" fontId="69" fillId="3" borderId="5" xfId="2" applyNumberFormat="1" applyFont="1" applyFill="1" applyBorder="1" applyAlignment="1">
      <alignment vertical="center"/>
    </xf>
    <xf numFmtId="0" fontId="69" fillId="0" borderId="0" xfId="2" applyFont="1" applyAlignment="1">
      <alignment vertical="center"/>
    </xf>
    <xf numFmtId="0" fontId="63" fillId="0" borderId="4" xfId="2" applyFont="1" applyFill="1" applyBorder="1" applyAlignment="1">
      <alignment vertical="center"/>
    </xf>
    <xf numFmtId="3" fontId="63" fillId="0" borderId="4" xfId="2" applyNumberFormat="1" applyFont="1" applyFill="1" applyBorder="1" applyAlignment="1">
      <alignment vertical="center"/>
    </xf>
    <xf numFmtId="3" fontId="63" fillId="0" borderId="0" xfId="2" applyNumberFormat="1" applyFont="1" applyFill="1" applyAlignment="1">
      <alignment vertical="center"/>
    </xf>
    <xf numFmtId="3" fontId="63" fillId="0" borderId="6" xfId="2" applyNumberFormat="1" applyFont="1" applyFill="1" applyBorder="1" applyAlignment="1">
      <alignment vertical="center"/>
    </xf>
    <xf numFmtId="3" fontId="63" fillId="0" borderId="5" xfId="2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63" fillId="0" borderId="0" xfId="2" applyFont="1" applyAlignment="1">
      <alignment horizontal="right" vertical="center" wrapText="1"/>
    </xf>
    <xf numFmtId="0" fontId="68" fillId="0" borderId="0" xfId="2" applyFont="1" applyAlignment="1">
      <alignment horizontal="right" vertical="center"/>
    </xf>
    <xf numFmtId="3" fontId="68" fillId="0" borderId="1" xfId="2" applyNumberFormat="1" applyFont="1" applyBorder="1" applyAlignment="1">
      <alignment horizontal="right" vertical="center"/>
    </xf>
    <xf numFmtId="3" fontId="68" fillId="0" borderId="0" xfId="2" applyNumberFormat="1" applyFont="1" applyAlignment="1">
      <alignment vertical="center"/>
    </xf>
    <xf numFmtId="3" fontId="68" fillId="0" borderId="2" xfId="2" applyNumberFormat="1" applyFont="1" applyBorder="1" applyAlignment="1">
      <alignment vertical="center"/>
    </xf>
    <xf numFmtId="3" fontId="68" fillId="0" borderId="0" xfId="2" applyNumberFormat="1" applyFont="1" applyAlignment="1">
      <alignment horizontal="right" vertical="center"/>
    </xf>
    <xf numFmtId="3" fontId="68" fillId="0" borderId="4" xfId="2" applyNumberFormat="1" applyFont="1" applyBorder="1" applyAlignment="1">
      <alignment vertical="center"/>
    </xf>
    <xf numFmtId="3" fontId="68" fillId="0" borderId="5" xfId="2" applyNumberFormat="1" applyFont="1" applyBorder="1" applyAlignment="1">
      <alignment horizontal="right" vertical="center"/>
    </xf>
    <xf numFmtId="3" fontId="68" fillId="0" borderId="6" xfId="2" applyNumberFormat="1" applyFont="1" applyBorder="1" applyAlignment="1">
      <alignment vertical="center"/>
    </xf>
    <xf numFmtId="3" fontId="68" fillId="0" borderId="5" xfId="2" applyNumberFormat="1" applyFont="1" applyBorder="1" applyAlignment="1">
      <alignment vertical="center"/>
    </xf>
    <xf numFmtId="3" fontId="68" fillId="0" borderId="1" xfId="2" applyNumberFormat="1" applyFont="1" applyBorder="1" applyAlignment="1">
      <alignment vertical="center"/>
    </xf>
    <xf numFmtId="0" fontId="66" fillId="0" borderId="0" xfId="2" applyFont="1" applyAlignment="1">
      <alignment vertical="center" wrapText="1"/>
    </xf>
    <xf numFmtId="0" fontId="69" fillId="3" borderId="4" xfId="2" applyFont="1" applyFill="1" applyBorder="1" applyAlignment="1">
      <alignment vertical="center" wrapText="1"/>
    </xf>
    <xf numFmtId="164" fontId="69" fillId="0" borderId="0" xfId="2" applyNumberFormat="1" applyFont="1" applyAlignment="1">
      <alignment vertical="center"/>
    </xf>
    <xf numFmtId="164" fontId="69" fillId="3" borderId="4" xfId="2" applyNumberFormat="1" applyFont="1" applyFill="1" applyBorder="1" applyAlignment="1">
      <alignment vertical="center"/>
    </xf>
    <xf numFmtId="0" fontId="69" fillId="0" borderId="0" xfId="2" applyFont="1" applyAlignment="1">
      <alignment vertical="center" wrapText="1"/>
    </xf>
    <xf numFmtId="164" fontId="63" fillId="6" borderId="4" xfId="2" applyNumberFormat="1" applyFont="1" applyFill="1" applyBorder="1" applyAlignment="1">
      <alignment vertical="center"/>
    </xf>
    <xf numFmtId="164" fontId="63" fillId="6" borderId="0" xfId="2" applyNumberFormat="1" applyFont="1" applyFill="1" applyAlignment="1">
      <alignment vertical="center"/>
    </xf>
    <xf numFmtId="164" fontId="63" fillId="0" borderId="0" xfId="2" applyNumberFormat="1" applyFont="1" applyAlignment="1">
      <alignment horizontal="center" vertical="center"/>
    </xf>
    <xf numFmtId="0" fontId="63" fillId="0" borderId="4" xfId="2" quotePrefix="1" applyFont="1" applyBorder="1" applyAlignment="1">
      <alignment horizontal="left" vertical="center" wrapText="1" indent="1"/>
    </xf>
    <xf numFmtId="0" fontId="63" fillId="0" borderId="4" xfId="2" applyFont="1" applyBorder="1" applyAlignment="1">
      <alignment horizontal="left" vertical="center" wrapText="1" indent="1"/>
    </xf>
    <xf numFmtId="164" fontId="63" fillId="0" borderId="0" xfId="2" applyNumberFormat="1" applyFont="1" applyAlignment="1">
      <alignment horizontal="center" vertical="center"/>
    </xf>
    <xf numFmtId="0" fontId="63" fillId="0" borderId="4" xfId="2" quotePrefix="1" applyFont="1" applyBorder="1" applyAlignment="1">
      <alignment vertical="center"/>
    </xf>
    <xf numFmtId="0" fontId="63" fillId="0" borderId="4" xfId="6" applyFont="1" applyBorder="1" applyAlignment="1">
      <alignment horizontal="left" vertical="center" wrapText="1"/>
    </xf>
    <xf numFmtId="0" fontId="63" fillId="0" borderId="0" xfId="6" applyFont="1" applyAlignment="1">
      <alignment horizontal="left" vertical="center" wrapText="1"/>
    </xf>
    <xf numFmtId="164" fontId="63" fillId="0" borderId="0" xfId="6" applyNumberFormat="1" applyFont="1" applyAlignment="1">
      <alignment horizontal="right" vertical="center" wrapText="1"/>
    </xf>
    <xf numFmtId="164" fontId="63" fillId="0" borderId="4" xfId="6" applyNumberFormat="1" applyFont="1" applyBorder="1" applyAlignment="1">
      <alignment horizontal="right" vertical="center" wrapText="1"/>
    </xf>
    <xf numFmtId="3" fontId="63" fillId="0" borderId="5" xfId="6" applyNumberFormat="1" applyFont="1" applyBorder="1" applyAlignment="1">
      <alignment horizontal="right" vertical="center" wrapText="1"/>
    </xf>
    <xf numFmtId="3" fontId="63" fillId="0" borderId="4" xfId="6" applyNumberFormat="1" applyFont="1" applyBorder="1" applyAlignment="1">
      <alignment horizontal="right" vertical="center" wrapText="1"/>
    </xf>
    <xf numFmtId="3" fontId="63" fillId="0" borderId="6" xfId="6" applyNumberFormat="1" applyFont="1" applyBorder="1" applyAlignment="1">
      <alignment horizontal="right" vertical="center" wrapText="1"/>
    </xf>
    <xf numFmtId="0" fontId="66" fillId="0" borderId="0" xfId="6" applyFont="1" applyAlignment="1">
      <alignment vertical="center" wrapText="1"/>
    </xf>
    <xf numFmtId="164" fontId="66" fillId="0" borderId="0" xfId="6" applyNumberFormat="1" applyFont="1" applyAlignment="1">
      <alignment horizontal="right" vertical="center" wrapText="1"/>
    </xf>
    <xf numFmtId="0" fontId="63" fillId="0" borderId="4" xfId="6" applyFont="1" applyBorder="1"/>
    <xf numFmtId="0" fontId="63" fillId="0" borderId="0" xfId="6" applyFont="1"/>
    <xf numFmtId="0" fontId="63" fillId="0" borderId="5" xfId="6" applyFont="1" applyBorder="1"/>
    <xf numFmtId="0" fontId="4" fillId="0" borderId="1" xfId="2" applyFont="1" applyBorder="1"/>
    <xf numFmtId="0" fontId="4" fillId="0" borderId="0" xfId="2" applyFont="1"/>
    <xf numFmtId="0" fontId="4" fillId="0" borderId="2" xfId="2" applyFont="1" applyBorder="1"/>
    <xf numFmtId="0" fontId="63" fillId="0" borderId="4" xfId="6" applyFont="1" applyBorder="1" applyAlignment="1">
      <alignment horizontal="right" vertical="center" wrapText="1"/>
    </xf>
    <xf numFmtId="0" fontId="63" fillId="0" borderId="0" xfId="6" applyFont="1" applyAlignment="1">
      <alignment horizontal="right" vertical="center" wrapText="1"/>
    </xf>
    <xf numFmtId="0" fontId="66" fillId="0" borderId="0" xfId="6" applyFont="1" applyAlignment="1">
      <alignment horizontal="right" vertical="center" wrapText="1"/>
    </xf>
    <xf numFmtId="0" fontId="66" fillId="0" borderId="4" xfId="6" applyFont="1" applyBorder="1" applyAlignment="1">
      <alignment horizontal="right" vertical="center" wrapText="1"/>
    </xf>
    <xf numFmtId="0" fontId="66" fillId="0" borderId="5" xfId="6" applyFont="1" applyBorder="1" applyAlignment="1">
      <alignment horizontal="right" vertical="center" wrapText="1"/>
    </xf>
    <xf numFmtId="3" fontId="66" fillId="0" borderId="5" xfId="6" applyNumberFormat="1" applyFont="1" applyBorder="1" applyAlignment="1">
      <alignment horizontal="right" vertical="center" wrapText="1"/>
    </xf>
    <xf numFmtId="3" fontId="66" fillId="0" borderId="4" xfId="6" applyNumberFormat="1" applyFont="1" applyBorder="1" applyAlignment="1">
      <alignment horizontal="right" vertical="center" wrapText="1"/>
    </xf>
    <xf numFmtId="3" fontId="4" fillId="0" borderId="0" xfId="2" applyNumberFormat="1" applyFont="1"/>
    <xf numFmtId="3" fontId="4" fillId="0" borderId="2" xfId="2" applyNumberFormat="1" applyFont="1" applyBorder="1"/>
    <xf numFmtId="0" fontId="63" fillId="0" borderId="4" xfId="6" applyFont="1" applyBorder="1" applyAlignment="1">
      <alignment horizontal="left" vertical="center" wrapText="1" indent="1"/>
    </xf>
    <xf numFmtId="0" fontId="63" fillId="0" borderId="0" xfId="6" applyFont="1" applyAlignment="1">
      <alignment horizontal="left" vertical="center" wrapText="1" indent="1"/>
    </xf>
    <xf numFmtId="0" fontId="66" fillId="0" borderId="4" xfId="6" applyFont="1" applyBorder="1" applyAlignment="1">
      <alignment vertical="center" wrapText="1"/>
    </xf>
    <xf numFmtId="164" fontId="66" fillId="0" borderId="4" xfId="6" applyNumberFormat="1" applyFont="1" applyBorder="1" applyAlignment="1">
      <alignment horizontal="right" vertical="center" wrapText="1"/>
    </xf>
    <xf numFmtId="3" fontId="66" fillId="0" borderId="6" xfId="6" applyNumberFormat="1" applyFont="1" applyBorder="1" applyAlignment="1">
      <alignment horizontal="right" vertical="center" wrapText="1"/>
    </xf>
    <xf numFmtId="0" fontId="66" fillId="0" borderId="4" xfId="6" applyFont="1" applyBorder="1" applyAlignment="1">
      <alignment horizontal="left" vertical="center" wrapText="1" indent="1"/>
    </xf>
    <xf numFmtId="0" fontId="66" fillId="0" borderId="0" xfId="6" applyFont="1" applyAlignment="1">
      <alignment horizontal="left" vertical="center" wrapText="1" indent="1"/>
    </xf>
    <xf numFmtId="0" fontId="63" fillId="0" borderId="4" xfId="6" applyFont="1" applyBorder="1" applyAlignment="1">
      <alignment horizontal="left" vertical="center" wrapText="1" indent="3"/>
    </xf>
    <xf numFmtId="0" fontId="63" fillId="0" borderId="0" xfId="6" applyFont="1" applyAlignment="1">
      <alignment horizontal="left" vertical="center" wrapText="1" indent="3"/>
    </xf>
    <xf numFmtId="3" fontId="4" fillId="0" borderId="1" xfId="2" applyNumberFormat="1" applyFont="1" applyBorder="1"/>
    <xf numFmtId="0" fontId="69" fillId="3" borderId="4" xfId="6" applyFont="1" applyFill="1" applyBorder="1" applyAlignment="1">
      <alignment vertical="center" wrapText="1"/>
    </xf>
    <xf numFmtId="0" fontId="69" fillId="0" borderId="0" xfId="6" applyFont="1" applyAlignment="1">
      <alignment vertical="center" wrapText="1"/>
    </xf>
    <xf numFmtId="164" fontId="69" fillId="0" borderId="0" xfId="6" applyNumberFormat="1" applyFont="1" applyAlignment="1">
      <alignment horizontal="right" vertical="center" wrapText="1"/>
    </xf>
    <xf numFmtId="164" fontId="69" fillId="3" borderId="4" xfId="6" applyNumberFormat="1" applyFont="1" applyFill="1" applyBorder="1" applyAlignment="1">
      <alignment horizontal="right" vertical="center" wrapText="1"/>
    </xf>
    <xf numFmtId="3" fontId="69" fillId="3" borderId="5" xfId="6" applyNumberFormat="1" applyFont="1" applyFill="1" applyBorder="1" applyAlignment="1">
      <alignment horizontal="right" vertical="center" wrapText="1"/>
    </xf>
    <xf numFmtId="3" fontId="69" fillId="3" borderId="4" xfId="6" applyNumberFormat="1" applyFont="1" applyFill="1" applyBorder="1" applyAlignment="1">
      <alignment horizontal="right" vertical="center" wrapText="1"/>
    </xf>
    <xf numFmtId="3" fontId="69" fillId="3" borderId="6" xfId="6" applyNumberFormat="1" applyFont="1" applyFill="1" applyBorder="1" applyAlignment="1">
      <alignment horizontal="right" vertical="center" wrapText="1"/>
    </xf>
    <xf numFmtId="0" fontId="71" fillId="0" borderId="0" xfId="2" applyFont="1"/>
    <xf numFmtId="0" fontId="72" fillId="3" borderId="4" xfId="6" applyFont="1" applyFill="1" applyBorder="1" applyAlignment="1">
      <alignment horizontal="center" vertical="center" wrapText="1"/>
    </xf>
    <xf numFmtId="0" fontId="73" fillId="0" borderId="0" xfId="6" applyFont="1" applyAlignment="1">
      <alignment vertical="center" wrapText="1"/>
    </xf>
    <xf numFmtId="0" fontId="69" fillId="0" borderId="0" xfId="6" applyFont="1" applyAlignment="1">
      <alignment horizontal="center" vertical="center" wrapText="1"/>
    </xf>
    <xf numFmtId="1" fontId="69" fillId="0" borderId="0" xfId="3" applyNumberFormat="1" applyFont="1" applyAlignment="1">
      <alignment horizontal="center" vertical="center"/>
    </xf>
    <xf numFmtId="0" fontId="69" fillId="0" borderId="0" xfId="6" applyFont="1" applyAlignment="1">
      <alignment horizontal="center" vertical="center" wrapText="1"/>
    </xf>
    <xf numFmtId="0" fontId="71" fillId="0" borderId="0" xfId="2" applyFont="1"/>
    <xf numFmtId="0" fontId="69" fillId="3" borderId="1" xfId="6" applyFont="1" applyFill="1" applyBorder="1" applyAlignment="1">
      <alignment horizontal="center" vertical="center" wrapText="1"/>
    </xf>
    <xf numFmtId="0" fontId="69" fillId="3" borderId="0" xfId="6" applyFont="1" applyFill="1" applyAlignment="1">
      <alignment horizontal="center" vertical="center" wrapText="1"/>
    </xf>
    <xf numFmtId="0" fontId="69" fillId="3" borderId="2" xfId="6" applyFont="1" applyFill="1" applyBorder="1" applyAlignment="1">
      <alignment horizontal="center" vertical="center" wrapText="1"/>
    </xf>
    <xf numFmtId="3" fontId="69" fillId="0" borderId="0" xfId="3" applyNumberFormat="1" applyFont="1" applyAlignment="1">
      <alignment horizontal="right" vertical="center" wrapText="1"/>
    </xf>
    <xf numFmtId="3" fontId="69" fillId="2" borderId="0" xfId="3" applyNumberFormat="1" applyFont="1" applyFill="1" applyAlignment="1">
      <alignment horizontal="right" vertical="center" wrapText="1"/>
    </xf>
    <xf numFmtId="3" fontId="69" fillId="2" borderId="1" xfId="3" applyNumberFormat="1" applyFont="1" applyFill="1" applyBorder="1" applyAlignment="1">
      <alignment horizontal="right" vertical="center" wrapText="1"/>
    </xf>
    <xf numFmtId="3" fontId="69" fillId="2" borderId="2" xfId="3" applyNumberFormat="1" applyFont="1" applyFill="1" applyBorder="1" applyAlignment="1">
      <alignment horizontal="right" vertical="center" wrapText="1"/>
    </xf>
    <xf numFmtId="0" fontId="69" fillId="7" borderId="4" xfId="6" applyFont="1" applyFill="1" applyBorder="1" applyAlignment="1">
      <alignment vertical="center" wrapText="1"/>
    </xf>
    <xf numFmtId="164" fontId="69" fillId="7" borderId="4" xfId="6" applyNumberFormat="1" applyFont="1" applyFill="1" applyBorder="1" applyAlignment="1">
      <alignment horizontal="right" vertical="center" wrapText="1"/>
    </xf>
    <xf numFmtId="3" fontId="69" fillId="7" borderId="4" xfId="6" applyNumberFormat="1" applyFont="1" applyFill="1" applyBorder="1" applyAlignment="1">
      <alignment horizontal="right" vertical="center" wrapText="1"/>
    </xf>
    <xf numFmtId="3" fontId="69" fillId="7" borderId="5" xfId="6" applyNumberFormat="1" applyFont="1" applyFill="1" applyBorder="1" applyAlignment="1">
      <alignment horizontal="right" vertical="center" wrapText="1"/>
    </xf>
    <xf numFmtId="3" fontId="69" fillId="7" borderId="6" xfId="6" applyNumberFormat="1" applyFont="1" applyFill="1" applyBorder="1" applyAlignment="1">
      <alignment horizontal="right" vertical="center" wrapText="1"/>
    </xf>
    <xf numFmtId="0" fontId="69" fillId="8" borderId="4" xfId="6" applyFont="1" applyFill="1" applyBorder="1" applyAlignment="1">
      <alignment vertical="center" wrapText="1"/>
    </xf>
    <xf numFmtId="164" fontId="69" fillId="8" borderId="4" xfId="6" applyNumberFormat="1" applyFont="1" applyFill="1" applyBorder="1" applyAlignment="1">
      <alignment horizontal="right" vertical="center" wrapText="1"/>
    </xf>
    <xf numFmtId="3" fontId="69" fillId="8" borderId="4" xfId="6" applyNumberFormat="1" applyFont="1" applyFill="1" applyBorder="1" applyAlignment="1">
      <alignment horizontal="right" vertical="center" wrapText="1"/>
    </xf>
    <xf numFmtId="3" fontId="69" fillId="8" borderId="5" xfId="6" applyNumberFormat="1" applyFont="1" applyFill="1" applyBorder="1" applyAlignment="1">
      <alignment horizontal="right" vertical="center" wrapText="1"/>
    </xf>
    <xf numFmtId="3" fontId="69" fillId="8" borderId="6" xfId="6" applyNumberFormat="1" applyFont="1" applyFill="1" applyBorder="1" applyAlignment="1">
      <alignment horizontal="right" vertical="center" wrapText="1"/>
    </xf>
    <xf numFmtId="164" fontId="69" fillId="3" borderId="6" xfId="2" applyNumberFormat="1" applyFont="1" applyFill="1" applyBorder="1" applyAlignment="1">
      <alignment horizontal="right" vertical="center"/>
    </xf>
    <xf numFmtId="164" fontId="69" fillId="3" borderId="5" xfId="2" applyNumberFormat="1" applyFont="1" applyFill="1" applyBorder="1" applyAlignment="1">
      <alignment horizontal="right" vertical="center"/>
    </xf>
    <xf numFmtId="164" fontId="66" fillId="0" borderId="5" xfId="2" applyNumberFormat="1" applyFont="1" applyBorder="1" applyAlignment="1">
      <alignment vertical="center"/>
    </xf>
    <xf numFmtId="164" fontId="66" fillId="0" borderId="6" xfId="2" applyNumberFormat="1" applyFont="1" applyBorder="1" applyAlignment="1">
      <alignment vertical="center"/>
    </xf>
    <xf numFmtId="3" fontId="64" fillId="0" borderId="5" xfId="2" applyNumberFormat="1" applyFont="1" applyBorder="1" applyAlignment="1">
      <alignment horizontal="right" vertical="center"/>
    </xf>
    <xf numFmtId="3" fontId="64" fillId="0" borderId="4" xfId="2" applyNumberFormat="1" applyFont="1" applyBorder="1" applyAlignment="1">
      <alignment horizontal="right" vertical="center"/>
    </xf>
    <xf numFmtId="3" fontId="64" fillId="0" borderId="6" xfId="2" applyNumberFormat="1" applyFont="1" applyBorder="1" applyAlignment="1">
      <alignment horizontal="right" vertical="center"/>
    </xf>
    <xf numFmtId="0" fontId="63" fillId="0" borderId="0" xfId="2" applyFont="1" applyAlignment="1">
      <alignment horizontal="left" vertical="center" wrapText="1" indent="1"/>
    </xf>
    <xf numFmtId="164" fontId="63" fillId="0" borderId="0" xfId="2" applyNumberFormat="1" applyFont="1" applyAlignment="1">
      <alignment horizontal="right" vertical="center" wrapText="1"/>
    </xf>
    <xf numFmtId="164" fontId="63" fillId="0" borderId="4" xfId="2" applyNumberFormat="1" applyFont="1" applyBorder="1" applyAlignment="1">
      <alignment horizontal="right" vertical="center" wrapText="1"/>
    </xf>
    <xf numFmtId="3" fontId="63" fillId="0" borderId="5" xfId="2" applyNumberFormat="1" applyFont="1" applyBorder="1" applyAlignment="1">
      <alignment horizontal="right" vertical="center" wrapText="1"/>
    </xf>
    <xf numFmtId="3" fontId="63" fillId="0" borderId="4" xfId="2" applyNumberFormat="1" applyFont="1" applyBorder="1" applyAlignment="1">
      <alignment horizontal="right" vertical="center" wrapText="1"/>
    </xf>
    <xf numFmtId="3" fontId="63" fillId="0" borderId="6" xfId="2" applyNumberFormat="1" applyFont="1" applyBorder="1" applyAlignment="1">
      <alignment horizontal="right" vertical="center" wrapText="1"/>
    </xf>
    <xf numFmtId="0" fontId="63" fillId="0" borderId="0" xfId="2" applyFont="1"/>
    <xf numFmtId="164" fontId="66" fillId="0" borderId="0" xfId="2" applyNumberFormat="1" applyFont="1" applyAlignment="1">
      <alignment horizontal="right" vertical="center" wrapText="1"/>
    </xf>
    <xf numFmtId="164" fontId="66" fillId="0" borderId="4" xfId="2" applyNumberFormat="1" applyFont="1" applyBorder="1" applyAlignment="1">
      <alignment horizontal="right" vertical="center" wrapText="1"/>
    </xf>
    <xf numFmtId="3" fontId="66" fillId="0" borderId="5" xfId="2" applyNumberFormat="1" applyFont="1" applyBorder="1" applyAlignment="1">
      <alignment horizontal="right" vertical="center" wrapText="1"/>
    </xf>
    <xf numFmtId="3" fontId="66" fillId="0" borderId="4" xfId="2" applyNumberFormat="1" applyFont="1" applyBorder="1" applyAlignment="1">
      <alignment horizontal="right" vertical="center" wrapText="1"/>
    </xf>
    <xf numFmtId="3" fontId="66" fillId="0" borderId="6" xfId="2" applyNumberFormat="1" applyFont="1" applyBorder="1" applyAlignment="1">
      <alignment horizontal="right" vertical="center" wrapText="1"/>
    </xf>
    <xf numFmtId="0" fontId="66" fillId="0" borderId="4" xfId="2" applyFont="1" applyBorder="1" applyAlignment="1">
      <alignment horizontal="left" vertical="center" wrapText="1" indent="1"/>
    </xf>
    <xf numFmtId="0" fontId="66" fillId="0" borderId="0" xfId="2" applyFont="1" applyAlignment="1">
      <alignment horizontal="left" vertical="center" wrapText="1" indent="1"/>
    </xf>
    <xf numFmtId="0" fontId="63" fillId="0" borderId="4" xfId="2" applyFont="1" applyBorder="1" applyAlignment="1">
      <alignment horizontal="left" vertical="center" wrapText="1" indent="3"/>
    </xf>
    <xf numFmtId="0" fontId="63" fillId="0" borderId="0" xfId="2" applyFont="1" applyAlignment="1">
      <alignment horizontal="left" vertical="center" wrapText="1" indent="3"/>
    </xf>
    <xf numFmtId="164" fontId="69" fillId="0" borderId="0" xfId="2" applyNumberFormat="1" applyFont="1" applyAlignment="1">
      <alignment horizontal="right" vertical="center" wrapText="1"/>
    </xf>
    <xf numFmtId="164" fontId="69" fillId="3" borderId="4" xfId="2" applyNumberFormat="1" applyFont="1" applyFill="1" applyBorder="1" applyAlignment="1">
      <alignment horizontal="right" vertical="center" wrapText="1"/>
    </xf>
    <xf numFmtId="3" fontId="69" fillId="3" borderId="5" xfId="2" applyNumberFormat="1" applyFont="1" applyFill="1" applyBorder="1" applyAlignment="1">
      <alignment horizontal="right" vertical="center" wrapText="1"/>
    </xf>
    <xf numFmtId="3" fontId="69" fillId="3" borderId="4" xfId="2" applyNumberFormat="1" applyFont="1" applyFill="1" applyBorder="1" applyAlignment="1">
      <alignment horizontal="right" vertical="center" wrapText="1"/>
    </xf>
    <xf numFmtId="3" fontId="69" fillId="3" borderId="6" xfId="2" applyNumberFormat="1" applyFont="1" applyFill="1" applyBorder="1" applyAlignment="1">
      <alignment horizontal="right" vertical="center" wrapText="1"/>
    </xf>
    <xf numFmtId="0" fontId="70" fillId="0" borderId="0" xfId="2" applyFont="1"/>
    <xf numFmtId="0" fontId="66" fillId="0" borderId="10" xfId="2" applyFont="1" applyBorder="1" applyAlignment="1">
      <alignment vertical="center" wrapText="1"/>
    </xf>
    <xf numFmtId="164" fontId="66" fillId="0" borderId="10" xfId="2" applyNumberFormat="1" applyFont="1" applyBorder="1" applyAlignment="1">
      <alignment horizontal="right" vertical="center"/>
    </xf>
    <xf numFmtId="3" fontId="66" fillId="0" borderId="11" xfId="2" applyNumberFormat="1" applyFont="1" applyBorder="1" applyAlignment="1">
      <alignment horizontal="right" vertical="center"/>
    </xf>
    <xf numFmtId="3" fontId="66" fillId="0" borderId="10" xfId="2" applyNumberFormat="1" applyFont="1" applyBorder="1" applyAlignment="1">
      <alignment horizontal="right" vertical="center"/>
    </xf>
    <xf numFmtId="3" fontId="66" fillId="0" borderId="12" xfId="2" applyNumberFormat="1" applyFont="1" applyBorder="1" applyAlignment="1">
      <alignment horizontal="right" vertical="center"/>
    </xf>
    <xf numFmtId="0" fontId="63" fillId="0" borderId="4" xfId="3" applyFont="1" applyBorder="1" applyAlignment="1">
      <alignment vertical="center"/>
    </xf>
    <xf numFmtId="0" fontId="63" fillId="6" borderId="4" xfId="3" applyFont="1" applyFill="1" applyBorder="1" applyAlignment="1">
      <alignment vertical="center"/>
    </xf>
    <xf numFmtId="3" fontId="63" fillId="6" borderId="5" xfId="2" applyNumberFormat="1" applyFont="1" applyFill="1" applyBorder="1" applyAlignment="1">
      <alignment horizontal="right" vertical="center"/>
    </xf>
    <xf numFmtId="3" fontId="63" fillId="0" borderId="13" xfId="2" applyNumberFormat="1" applyFont="1" applyBorder="1" applyAlignment="1">
      <alignment horizontal="right" vertical="center"/>
    </xf>
    <xf numFmtId="3" fontId="63" fillId="0" borderId="3" xfId="2" applyNumberFormat="1" applyFont="1" applyBorder="1" applyAlignment="1">
      <alignment horizontal="right" vertical="center"/>
    </xf>
    <xf numFmtId="0" fontId="65" fillId="0" borderId="4" xfId="2" applyFont="1" applyBorder="1" applyAlignment="1">
      <alignment vertical="center"/>
    </xf>
    <xf numFmtId="0" fontId="66" fillId="5" borderId="10" xfId="2" applyFont="1" applyFill="1" applyBorder="1" applyAlignment="1">
      <alignment vertical="center" wrapText="1"/>
    </xf>
    <xf numFmtId="164" fontId="66" fillId="5" borderId="10" xfId="2" applyNumberFormat="1" applyFont="1" applyFill="1" applyBorder="1" applyAlignment="1">
      <alignment horizontal="right" vertical="center"/>
    </xf>
    <xf numFmtId="3" fontId="66" fillId="5" borderId="11" xfId="2" applyNumberFormat="1" applyFont="1" applyFill="1" applyBorder="1" applyAlignment="1">
      <alignment horizontal="right" vertical="center"/>
    </xf>
    <xf numFmtId="3" fontId="66" fillId="5" borderId="10" xfId="2" applyNumberFormat="1" applyFont="1" applyFill="1" applyBorder="1" applyAlignment="1">
      <alignment horizontal="right" vertical="center"/>
    </xf>
    <xf numFmtId="3" fontId="66" fillId="5" borderId="12" xfId="2" applyNumberFormat="1" applyFont="1" applyFill="1" applyBorder="1" applyAlignment="1">
      <alignment horizontal="right" vertical="center"/>
    </xf>
    <xf numFmtId="10" fontId="63" fillId="0" borderId="4" xfId="4" applyNumberFormat="1" applyFont="1" applyFill="1" applyBorder="1" applyAlignment="1">
      <alignment horizontal="right" vertical="center"/>
    </xf>
    <xf numFmtId="10" fontId="63" fillId="0" borderId="5" xfId="4" applyNumberFormat="1" applyFont="1" applyFill="1" applyBorder="1" applyAlignment="1">
      <alignment horizontal="right" vertical="center"/>
    </xf>
    <xf numFmtId="10" fontId="63" fillId="0" borderId="6" xfId="4" applyNumberFormat="1" applyFont="1" applyFill="1" applyBorder="1" applyAlignment="1">
      <alignment horizontal="right" vertical="center"/>
    </xf>
    <xf numFmtId="165" fontId="63" fillId="0" borderId="0" xfId="4" applyNumberFormat="1" applyFont="1" applyFill="1" applyBorder="1" applyAlignment="1">
      <alignment horizontal="right" vertical="center"/>
    </xf>
    <xf numFmtId="165" fontId="63" fillId="0" borderId="4" xfId="4" applyNumberFormat="1" applyFont="1" applyFill="1" applyBorder="1" applyAlignment="1">
      <alignment horizontal="right" vertical="center"/>
    </xf>
    <xf numFmtId="165" fontId="63" fillId="0" borderId="5" xfId="4" applyNumberFormat="1" applyFont="1" applyFill="1" applyBorder="1" applyAlignment="1">
      <alignment horizontal="right" vertical="center"/>
    </xf>
    <xf numFmtId="165" fontId="63" fillId="0" borderId="6" xfId="4" applyNumberFormat="1" applyFont="1" applyFill="1" applyBorder="1" applyAlignment="1">
      <alignment horizontal="right" vertical="center"/>
    </xf>
    <xf numFmtId="167" fontId="63" fillId="0" borderId="6" xfId="4" applyNumberFormat="1" applyFont="1" applyFill="1" applyBorder="1" applyAlignment="1">
      <alignment horizontal="right" vertical="center"/>
    </xf>
    <xf numFmtId="167" fontId="63" fillId="0" borderId="4" xfId="4" applyNumberFormat="1" applyFont="1" applyFill="1" applyBorder="1" applyAlignment="1">
      <alignment horizontal="right" vertical="center"/>
    </xf>
    <xf numFmtId="167" fontId="63" fillId="0" borderId="5" xfId="4" applyNumberFormat="1" applyFont="1" applyFill="1" applyBorder="1" applyAlignment="1">
      <alignment horizontal="right" vertical="center"/>
    </xf>
    <xf numFmtId="0" fontId="68" fillId="0" borderId="0" xfId="2" applyFont="1"/>
    <xf numFmtId="3" fontId="63" fillId="0" borderId="0" xfId="2" applyNumberFormat="1" applyFont="1"/>
    <xf numFmtId="3" fontId="63" fillId="0" borderId="2" xfId="2" applyNumberFormat="1" applyFont="1" applyBorder="1"/>
    <xf numFmtId="3" fontId="63" fillId="5" borderId="4" xfId="2" applyNumberFormat="1" applyFont="1" applyFill="1" applyBorder="1" applyAlignment="1">
      <alignment vertical="center"/>
    </xf>
    <xf numFmtId="0" fontId="63" fillId="0" borderId="5" xfId="2" applyFont="1" applyBorder="1" applyAlignment="1">
      <alignment vertical="center"/>
    </xf>
    <xf numFmtId="0" fontId="63" fillId="0" borderId="6" xfId="2" applyFont="1" applyBorder="1" applyAlignment="1">
      <alignment vertical="center"/>
    </xf>
  </cellXfs>
  <cellStyles count="13">
    <cellStyle name="Hiperłącze 2" xfId="1" xr:uid="{FC036663-91F8-4EEC-AAAC-DE8DD57B259A}"/>
    <cellStyle name="Normalny" xfId="0" builtinId="0"/>
    <cellStyle name="Normalny 2" xfId="2" xr:uid="{4C226A57-C94F-4E97-B37B-06822A63FBD1}"/>
    <cellStyle name="Normalny 2 2" xfId="3" xr:uid="{2129AB93-96FE-4B3F-A57E-E00353363EA4}"/>
    <cellStyle name="Normalny 2 2 2" xfId="11" xr:uid="{8EF611AF-5FE5-4C84-AA56-72544EC55DCE}"/>
    <cellStyle name="Normalny 2 3" xfId="9" xr:uid="{FF51537D-F0B1-4D16-BC0A-17F74BB7EB04}"/>
    <cellStyle name="Normalny 2 4" xfId="10" xr:uid="{9F406CB8-F88D-43B5-B1D1-5D0455BC6727}"/>
    <cellStyle name="Normalny 3" xfId="5" xr:uid="{EAEF334D-C41A-4A44-9300-4AB99D76BB34}"/>
    <cellStyle name="Normalny 4" xfId="8" xr:uid="{B11BF4C5-3240-42DD-836E-5143E8B92AD6}"/>
    <cellStyle name="Normalny 4 2" xfId="7" xr:uid="{7BC34F4B-4DEC-4B76-BE6C-0AFC8A7E4C61}"/>
    <cellStyle name="Normalny 6" xfId="6" xr:uid="{CFD4CC30-1564-490F-A7A6-AA0BD615CBBB}"/>
    <cellStyle name="Procentowy 2" xfId="4" xr:uid="{B5C07C97-0B00-4895-8CAA-A0E0BFCCDA5F}"/>
    <cellStyle name="Procentowy 3" xfId="12" xr:uid="{D77B31DF-8A11-4AA9-9A25-A51750B82E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theme/theme1.xml" Type="http://schemas.openxmlformats.org/officeDocument/2006/relationships/theme"/><Relationship Id="rId2" Target="worksheets/sheet2.xml" Type="http://schemas.openxmlformats.org/officeDocument/2006/relationships/worksheet"/><Relationship Id="rId20" Target="styles.xml" Type="http://schemas.openxmlformats.org/officeDocument/2006/relationships/styles"/><Relationship Id="rId21" Target="sharedStrings.xml" Type="http://schemas.openxmlformats.org/officeDocument/2006/relationships/sharedStrings"/><Relationship Id="rId22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24765</xdr:colOff>
      <xdr:row>9</xdr:row>
      <xdr:rowOff>137159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2DE6502-9766-4163-B715-73084B4FB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651634" cy="1651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409B1-791C-4C3E-B984-1E647AF37FFA}">
  <dimension ref="A1:E21"/>
  <sheetViews>
    <sheetView showGridLines="0" tabSelected="1" zoomScaleNormal="100" zoomScaleSheetLayoutView="100" workbookViewId="0">
      <selection activeCell="A13" sqref="A13"/>
    </sheetView>
  </sheetViews>
  <sheetFormatPr defaultColWidth="0" defaultRowHeight="13.35" customHeight="1" zeroHeight="1"/>
  <cols>
    <col min="1" max="3" width="7.7109375" style="205" customWidth="1"/>
    <col min="4" max="5" width="42.5703125" style="205" customWidth="1"/>
    <col min="6" max="6" width="9.28515625" style="205" hidden="1" customWidth="1"/>
    <col min="7" max="16384" width="9.28515625" style="205" hidden="1"/>
  </cols>
  <sheetData>
    <row r="1" spans="4:5" ht="12.75">
      <c r="D1" s="389" t="s">
        <v>696</v>
      </c>
      <c r="E1" s="389"/>
    </row>
    <row r="2" spans="4:5" ht="12.75">
      <c r="D2" s="389"/>
      <c r="E2" s="389"/>
    </row>
    <row r="3" spans="4:5" ht="12.75">
      <c r="D3" s="206" t="s">
        <v>697</v>
      </c>
      <c r="E3" s="206" t="s">
        <v>698</v>
      </c>
    </row>
    <row r="4" spans="4:5" ht="12.75">
      <c r="D4" s="207" t="s">
        <v>699</v>
      </c>
      <c r="E4" s="208" t="s">
        <v>700</v>
      </c>
    </row>
    <row r="5" spans="4:5" ht="12.75">
      <c r="D5" s="207" t="s">
        <v>701</v>
      </c>
      <c r="E5" s="208" t="s">
        <v>702</v>
      </c>
    </row>
    <row r="6" spans="4:5" ht="12.75">
      <c r="D6" s="207" t="s">
        <v>703</v>
      </c>
      <c r="E6" s="208" t="s">
        <v>704</v>
      </c>
    </row>
    <row r="7" spans="4:5" ht="12.75">
      <c r="D7" s="207" t="s">
        <v>705</v>
      </c>
      <c r="E7" s="208" t="s">
        <v>706</v>
      </c>
    </row>
    <row r="8" spans="4:5" ht="12.75">
      <c r="D8" s="207" t="s">
        <v>565</v>
      </c>
      <c r="E8" s="208" t="s">
        <v>564</v>
      </c>
    </row>
    <row r="9" spans="4:5" ht="12.75">
      <c r="D9" s="207" t="s">
        <v>501</v>
      </c>
      <c r="E9" s="208" t="s">
        <v>707</v>
      </c>
    </row>
    <row r="10" spans="4:5" ht="12.75">
      <c r="D10" s="207" t="s">
        <v>708</v>
      </c>
      <c r="E10" s="208" t="s">
        <v>709</v>
      </c>
    </row>
    <row r="11" spans="4:5" ht="12.75">
      <c r="D11" s="207" t="s">
        <v>710</v>
      </c>
      <c r="E11" s="208" t="s">
        <v>711</v>
      </c>
    </row>
    <row r="12" spans="4:5" ht="12.75">
      <c r="D12" s="207" t="s">
        <v>387</v>
      </c>
      <c r="E12" s="208" t="s">
        <v>386</v>
      </c>
    </row>
    <row r="13" spans="4:5" ht="12.75">
      <c r="D13" s="207" t="s">
        <v>358</v>
      </c>
      <c r="E13" s="208" t="s">
        <v>357</v>
      </c>
    </row>
    <row r="14" spans="4:5" ht="12.75">
      <c r="D14" s="207" t="s">
        <v>712</v>
      </c>
      <c r="E14" s="208" t="s">
        <v>713</v>
      </c>
    </row>
    <row r="15" spans="4:5" ht="12.75">
      <c r="D15" s="207" t="s">
        <v>714</v>
      </c>
      <c r="E15" s="208" t="s">
        <v>715</v>
      </c>
    </row>
    <row r="16" spans="4:5" ht="12.75">
      <c r="D16" s="207" t="s">
        <v>716</v>
      </c>
      <c r="E16" s="208" t="s">
        <v>717</v>
      </c>
    </row>
    <row r="17" spans="4:5" ht="12.75">
      <c r="D17" s="207" t="s">
        <v>143</v>
      </c>
      <c r="E17" s="208" t="s">
        <v>142</v>
      </c>
    </row>
    <row r="18" spans="4:5" ht="12.75">
      <c r="D18" s="207" t="s">
        <v>718</v>
      </c>
      <c r="E18" s="208" t="s">
        <v>719</v>
      </c>
    </row>
    <row r="19" spans="4:5" ht="12.75">
      <c r="D19" s="207" t="s">
        <v>35</v>
      </c>
      <c r="E19" s="208" t="s">
        <v>720</v>
      </c>
    </row>
    <row r="20" spans="4:5" ht="12.75">
      <c r="D20" s="207" t="s">
        <v>76</v>
      </c>
      <c r="E20" s="208" t="s">
        <v>75</v>
      </c>
    </row>
    <row r="21" spans="4:5" ht="13.35" customHeight="1"/>
  </sheetData>
  <mergeCells count="1">
    <mergeCell ref="D1:E2"/>
  </mergeCells>
  <hyperlinks>
    <hyperlink ref="D4" location="'Kluczowe informacje_Key data'!Obszar_wydruku" display="Kluczowe informacje" xr:uid="{C05FDE88-E4A5-4D22-962F-48CA1F8022EF}"/>
    <hyperlink ref="E4" location="'Kluczowe informacje_Key data'!A1" display="Key data" xr:uid="{0245ACBF-7460-4972-8402-E9451430A581}"/>
    <hyperlink ref="D5" location="'RZiS_P&amp;L'!Obszar_wydruku" display="Rachunek zysków i strat" xr:uid="{55434F91-9269-43FE-81D9-9713B29C79E8}"/>
    <hyperlink ref="E5" location="'RZiS_P&amp;L'!A1" display="Profit and loss statement" xr:uid="{3B0192E2-7B67-4913-97A5-E9C16D26DEBC}"/>
    <hyperlink ref="D6" location="'RZiS B. Korp._P&amp;L Corporate'!Obszar_wydruku" display="Rachunek zysków i strat - segment korporacyjny" xr:uid="{8EA18607-EC65-42FF-B3C3-B41C8AD2B4D0}"/>
    <hyperlink ref="E6" location="'RZiS B. Korp._P&amp;L Corporate'!A1" display="Profit and loss statement - corporate segment" xr:uid="{BAA10952-665C-4DF2-A6D9-EC691EC545CB}"/>
    <hyperlink ref="D7" location="'RZiS B. Detaliczna_P&amp;L Retail'!Obszar_wydruku" display="Rachunek zysków i strat - segment detaliczny" xr:uid="{2D73AF56-4CF1-462F-98AA-FA8AAFC53186}"/>
    <hyperlink ref="E7" location="'RZiS B. Detaliczna_P&amp;L Retail'!A1" display="Profit and loss statement - retail segment" xr:uid="{DB58CA8B-2D18-46D7-ADDC-87D9014CAD6F}"/>
    <hyperlink ref="D8" location="'Wynik odsetkowy_Interest income'!A1" display="Wynik z tytułu odsetek" xr:uid="{3786B016-62E8-4025-AE35-D81615BB9F45}"/>
    <hyperlink ref="E8" location="'Wynik odsetkowy_Interest income'!A1" display="Net interest income" xr:uid="{D8333A0D-A632-4790-A9C0-545614BD4304}"/>
    <hyperlink ref="D9" location="'Marża odsetkowa_NIM'!A1" display="Marża odsetkowa" xr:uid="{7E06F825-A6A8-4863-86DD-318D823851A7}"/>
    <hyperlink ref="E9" location="'Marża odsetkowa_NIM'!A1" display="Net interest margin" xr:uid="{71141F22-0660-40D1-A2FE-EF0180041B96}"/>
    <hyperlink ref="D10" location="'Wynik prowizyjny_F&amp;C income'!Obszar_wydruku" display="Wynik z tytułu opłat i prowizji" xr:uid="{272EF00F-2C6E-4495-9D01-D0BDF8A37232}"/>
    <hyperlink ref="E10" location="'Wynik prowizyjny_F&amp;C income'!A1" display="Net fee and commission income" xr:uid="{735AF5D5-3225-4223-805C-3D8DC518B8A6}"/>
    <hyperlink ref="D11" location="'Pozost. dochody_Other income'!Obszar_wydruku" display="Pozostałe dochody" xr:uid="{CBFE841D-351F-45DA-9C8F-5976D3FF9949}"/>
    <hyperlink ref="E11" location="'Pozost. dochody_Other income'!A1" display="Other income" xr:uid="{359A3B44-3E49-4139-80FD-B0F3DDABE303}"/>
    <hyperlink ref="D12" location="'Koszty działania_Operating cost'!Obszar_wydruku" display="Koszty działania" xr:uid="{491117AE-C621-4584-BF4A-C313BAE86E03}"/>
    <hyperlink ref="E12" location="'Koszty działania_Operating cost'!A1" display="Operating costs" xr:uid="{BE460734-AE92-456D-AB6B-2A2B56A91AA3}"/>
    <hyperlink ref="D13" location="'Koszty ryzyka_Cost of risk'!Obszar_wydruku" display="Koszty ryzyka" xr:uid="{7C086FDC-B559-4008-BB88-6F64527E6D56}"/>
    <hyperlink ref="E13" location="'Koszty ryzyka_Cost of risk'!A1" display="Cost of risk" xr:uid="{8024916E-A910-4594-91A3-E60CA984A7C7}"/>
    <hyperlink ref="D14" location="Bilans_BS!Obszar_wydruku" display="Sprawozdanie z sytuacji finansowej" xr:uid="{5FF88F6E-73DD-42CF-842D-6D4E2658809D}"/>
    <hyperlink ref="E14" location="Bilans_BS!A1" display="Balance sheet statement" xr:uid="{9BB5FBCE-F58F-4354-9F6A-081109DF7CBB}"/>
    <hyperlink ref="D15" location="Kredyty_loans!A1" display="Portfel kredytowy" xr:uid="{04255D2F-29F8-408A-A870-690586DD2328}"/>
    <hyperlink ref="E15" location="Kredyty_loans!A1" display="Loan portfolio" xr:uid="{8DD4CFEC-D6CC-4FC9-8A81-4790FB3C6268}"/>
    <hyperlink ref="D16" location="'Jakość portfela_Portf. quality'!A1" display="Jakość portfela kredytowego" xr:uid="{8D09E106-07BB-40AC-A93A-E7B68227B931}"/>
    <hyperlink ref="E16" location="'Jakość portfela_Portf. quality'!A1" display="Loan portfolio quality" xr:uid="{09D7F7BB-AB3E-4118-B3DA-95835923FD02}"/>
    <hyperlink ref="D17" location="'Aktywa finans_Financial assets'!A1" display="Aktywa finansowe" xr:uid="{6E433A25-2E65-4D5D-A2E8-04F12793C5BE}"/>
    <hyperlink ref="E17" location="'Aktywa finans_Financial assets'!A1" display="Financial assets" xr:uid="{63922352-6A55-491A-8D54-7CD08BF10033}"/>
    <hyperlink ref="D18" location="Depozyty_Deposits!Obszar_wydruku" display="Portfel depozytów" xr:uid="{07E3450B-5047-4114-88A1-696F3E247F41}"/>
    <hyperlink ref="E18" location="Depozyty_Deposits!A1" display="Deposit portfolio" xr:uid="{FF1C53AC-AC0F-4B8D-8AE2-2B5BBF94E1AF}"/>
    <hyperlink ref="D19" location="'Łączny współ kap_TCR'!A1" display="Łączny współczynnik kapitałowy" xr:uid="{E59EAD2A-9677-4504-9CE2-FA3032126E5C}"/>
    <hyperlink ref="E19" location="'Łączny współ kap_TCR'!A1" display="Total Capital Ratio" xr:uid="{03865CE4-7CDC-4A5C-BE9D-155E3FFA76CF}"/>
    <hyperlink ref="D20" location="'Pozost. dochody_Other income'!A1" display="Pozostałe informacje" xr:uid="{89EC24CF-20BD-4CA6-9E68-3B00AC26C0DB}"/>
    <hyperlink ref="E20" location="'Pozostałe informacje_other info'!Obszar_wydruku" display="Other information" xr:uid="{940B21EC-0C45-4358-8458-6A88623519DA}"/>
  </hyperlinks>
  <pageMargins left="0.7" right="0.7" top="0.75" bottom="0.75" header="0.3" footer="0.3"/>
  <pageSetup paperSize="9" scale="7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2F15D-F595-432C-BDFF-21C390524249}">
  <sheetPr>
    <tabColor rgb="FF92D050"/>
    <pageSetUpPr fitToPage="1"/>
  </sheetPr>
  <dimension ref="A1:CE62"/>
  <sheetViews>
    <sheetView showGridLines="0" zoomScaleNormal="100" zoomScaleSheetLayoutView="100" zoomScalePageLayoutView="80" workbookViewId="0">
      <pane xSplit="2" ySplit="4" topLeftCell="BN5" activePane="bottomRight" state="frozen"/>
      <selection activeCell="B1" sqref="B1"/>
      <selection pane="topRight" activeCell="B1" sqref="B1"/>
      <selection pane="bottomLeft" activeCell="B1" sqref="B1"/>
      <selection pane="bottomRight" activeCell="CE38" sqref="CE38"/>
    </sheetView>
  </sheetViews>
  <sheetFormatPr defaultColWidth="0" defaultRowHeight="13.5" zeroHeight="1"/>
  <cols>
    <col min="1" max="2" width="50.5703125" style="4" customWidth="1"/>
    <col min="3" max="27" width="9.5703125" style="52" hidden="1" customWidth="1"/>
    <col min="28" max="58" width="9.5703125" style="2" hidden="1" customWidth="1"/>
    <col min="59" max="60" width="9.5703125" style="2" bestFit="1" customWidth="1"/>
    <col min="61" max="62" width="9.5703125" style="2" customWidth="1"/>
    <col min="63" max="64" width="9.5703125" style="2" bestFit="1" customWidth="1"/>
    <col min="65" max="81" width="9.5703125" style="2" customWidth="1"/>
    <col min="82" max="83" width="8.710937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AY1" s="52"/>
    </row>
    <row r="2" spans="1:81">
      <c r="A2" s="54" t="s">
        <v>2</v>
      </c>
      <c r="B2" s="54" t="s">
        <v>3</v>
      </c>
      <c r="AY2" s="52"/>
      <c r="AZ2" s="52"/>
      <c r="BA2" s="52"/>
      <c r="BB2" s="52"/>
    </row>
    <row r="3" spans="1:81">
      <c r="A3" s="391" t="s">
        <v>614</v>
      </c>
      <c r="B3" s="391" t="s">
        <v>615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6"/>
      <c r="AU3" s="390"/>
      <c r="AV3" s="390"/>
      <c r="AW3" s="390"/>
      <c r="AX3" s="395"/>
      <c r="AY3" s="390"/>
      <c r="AZ3" s="390"/>
      <c r="BA3" s="390"/>
      <c r="BB3" s="395"/>
      <c r="BC3" s="394">
        <v>2020</v>
      </c>
      <c r="BD3" s="394"/>
      <c r="BE3" s="394"/>
      <c r="BF3" s="395"/>
      <c r="BG3" s="393">
        <v>2021</v>
      </c>
      <c r="BH3" s="394"/>
      <c r="BI3" s="394"/>
      <c r="BJ3" s="397"/>
      <c r="BK3" s="394">
        <v>2022</v>
      </c>
      <c r="BL3" s="394"/>
      <c r="BM3" s="394"/>
      <c r="BN3" s="395"/>
      <c r="BO3" s="393">
        <v>2023</v>
      </c>
      <c r="BP3" s="394"/>
      <c r="BQ3" s="394"/>
      <c r="BR3" s="397"/>
      <c r="BS3" s="394">
        <v>2024</v>
      </c>
      <c r="BT3" s="394"/>
      <c r="BU3" s="394"/>
      <c r="BV3" s="395"/>
      <c r="BW3" s="393">
        <v>2025</v>
      </c>
      <c r="BX3" s="394"/>
      <c r="BY3" s="394"/>
      <c r="BZ3" s="397"/>
      <c r="CA3" s="393">
        <v>2026</v>
      </c>
      <c r="CB3" s="394"/>
      <c r="CC3" s="394"/>
    </row>
    <row r="4" spans="1:8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s="52" customFormat="1" ht="12.75" customHeight="1">
      <c r="A5" s="13" t="s">
        <v>10</v>
      </c>
      <c r="B5" s="13" t="s">
        <v>11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BG5" s="118"/>
      <c r="BJ5" s="119"/>
      <c r="BO5" s="118"/>
      <c r="BR5" s="119"/>
      <c r="BW5" s="118"/>
      <c r="BZ5" s="119"/>
    </row>
    <row r="6" spans="1:81" s="66" customFormat="1" ht="11.25">
      <c r="A6" s="73" t="s">
        <v>616</v>
      </c>
      <c r="B6" s="73" t="s">
        <v>617</v>
      </c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  <c r="AN6" s="317"/>
      <c r="AO6" s="317"/>
      <c r="AP6" s="317"/>
      <c r="AQ6" s="317"/>
      <c r="AR6" s="317"/>
      <c r="AS6" s="317"/>
      <c r="AT6" s="317"/>
      <c r="AU6" s="317"/>
      <c r="AV6" s="317"/>
      <c r="AW6" s="317"/>
      <c r="AX6" s="317"/>
      <c r="AY6" s="317"/>
      <c r="AZ6" s="317"/>
      <c r="BA6" s="317"/>
      <c r="BB6" s="317"/>
      <c r="BC6" s="15"/>
      <c r="BD6" s="15"/>
      <c r="BE6" s="15"/>
      <c r="BF6" s="15"/>
      <c r="BG6" s="14"/>
      <c r="BH6" s="15"/>
      <c r="BI6" s="15"/>
      <c r="BJ6" s="56"/>
      <c r="BK6" s="15"/>
      <c r="BL6" s="15"/>
      <c r="BM6" s="15"/>
      <c r="BN6" s="15"/>
      <c r="BO6" s="14"/>
      <c r="BP6" s="15"/>
      <c r="BQ6" s="15"/>
      <c r="BR6" s="56"/>
      <c r="BS6" s="15"/>
      <c r="BT6" s="15"/>
      <c r="BU6" s="15"/>
      <c r="BV6" s="15"/>
      <c r="BW6" s="14"/>
      <c r="BX6" s="15"/>
      <c r="BY6" s="15"/>
      <c r="BZ6" s="56"/>
      <c r="CA6" s="15"/>
      <c r="CB6" s="15"/>
      <c r="CC6" s="15"/>
    </row>
    <row r="7" spans="1:81" s="5" customFormat="1" ht="12">
      <c r="A7" s="65" t="s">
        <v>618</v>
      </c>
      <c r="B7" s="65" t="s">
        <v>619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  <c r="AO7" s="170"/>
      <c r="AP7" s="170"/>
      <c r="AQ7" s="170"/>
      <c r="AR7" s="170"/>
      <c r="AS7" s="170"/>
      <c r="AT7" s="170"/>
      <c r="AU7" s="170"/>
      <c r="AV7" s="170"/>
      <c r="AW7" s="170"/>
      <c r="AX7" s="170"/>
      <c r="AY7" s="170"/>
      <c r="AZ7" s="170"/>
      <c r="BA7" s="170"/>
      <c r="BB7" s="170"/>
      <c r="BC7" s="15">
        <f>'RZiS_P&amp;L'!BC22+'RZiS_P&amp;L'!BC28</f>
        <v>1562</v>
      </c>
      <c r="BD7" s="15">
        <f>'RZiS_P&amp;L'!BD22+'RZiS_P&amp;L'!BD28</f>
        <v>1513</v>
      </c>
      <c r="BE7" s="15">
        <f>'RZiS_P&amp;L'!BE22+'RZiS_P&amp;L'!BE28</f>
        <v>1552</v>
      </c>
      <c r="BF7" s="15">
        <f>'RZiS_P&amp;L'!BF22+'RZiS_P&amp;L'!BF28</f>
        <v>1605</v>
      </c>
      <c r="BG7" s="14">
        <f>'RZiS_P&amp;L'!BG22+'RZiS_P&amp;L'!BG28</f>
        <v>1602</v>
      </c>
      <c r="BH7" s="15">
        <f>'RZiS_P&amp;L'!BH22+'RZiS_P&amp;L'!BH28</f>
        <v>1660</v>
      </c>
      <c r="BI7" s="15">
        <f>'RZiS_P&amp;L'!BI22+'RZiS_P&amp;L'!BI28</f>
        <v>1750</v>
      </c>
      <c r="BJ7" s="56">
        <f>'RZiS_P&amp;L'!BJ22+'RZiS_P&amp;L'!BJ28</f>
        <v>1885</v>
      </c>
      <c r="BK7" s="15">
        <f>'RZiS_P&amp;L'!BK22+'RZiS_P&amp;L'!BK28</f>
        <v>2304</v>
      </c>
      <c r="BL7" s="15">
        <f>'RZiS_P&amp;L'!BL22+'RZiS_P&amp;L'!BL28</f>
        <v>2375</v>
      </c>
      <c r="BM7" s="15">
        <f>'RZiS_P&amp;L'!BM22+'RZiS_P&amp;L'!BM28</f>
        <v>723</v>
      </c>
      <c r="BN7" s="15">
        <f>'RZiS_P&amp;L'!BN22+'RZiS_P&amp;L'!BN28</f>
        <v>2320</v>
      </c>
      <c r="BO7" s="14">
        <f>'RZiS_P&amp;L'!BO22+'RZiS_P&amp;L'!BO28</f>
        <v>2458</v>
      </c>
      <c r="BP7" s="15">
        <f>'RZiS_P&amp;L'!BP22+'RZiS_P&amp;L'!BP28</f>
        <v>2637</v>
      </c>
      <c r="BQ7" s="15">
        <f>'RZiS_P&amp;L'!BQ22+'RZiS_P&amp;L'!BQ28</f>
        <v>2667</v>
      </c>
      <c r="BR7" s="56">
        <f>'RZiS_P&amp;L'!BR22+'RZiS_P&amp;L'!BR28</f>
        <v>2916</v>
      </c>
      <c r="BS7" s="15">
        <f>'RZiS_P&amp;L'!BS22+'RZiS_P&amp;L'!BS28</f>
        <v>2760</v>
      </c>
      <c r="BT7" s="15">
        <f>'RZiS_P&amp;L'!BT22+'RZiS_P&amp;L'!BT28</f>
        <v>2702</v>
      </c>
      <c r="BU7" s="15">
        <f>'RZiS_P&amp;L'!BU22+'RZiS_P&amp;L'!BU28</f>
        <v>2917</v>
      </c>
      <c r="BV7" s="15">
        <f>'RZiS_P&amp;L'!BV22+'RZiS_P&amp;L'!BV28</f>
        <v>2900</v>
      </c>
      <c r="BW7" s="14">
        <f>'RZiS_P&amp;L'!BW22+'RZiS_P&amp;L'!BW28</f>
        <v>2919</v>
      </c>
      <c r="BX7" s="15">
        <f>'RZiS_P&amp;L'!BX22+'RZiS_P&amp;L'!BX28</f>
        <v>2920</v>
      </c>
      <c r="BY7" s="15">
        <f>'RZiS_P&amp;L'!BY22+'RZiS_P&amp;L'!BY28</f>
        <v>2958</v>
      </c>
      <c r="BZ7" s="56">
        <f>'RZiS_P&amp;L'!BZ22+'RZiS_P&amp;L'!BZ28</f>
        <v>3057</v>
      </c>
      <c r="CA7" s="15">
        <f>'RZiS_P&amp;L'!CA22+'RZiS_P&amp;L'!CA28</f>
        <v>3047</v>
      </c>
      <c r="CB7" s="15">
        <f>'RZiS_P&amp;L'!CB22+'RZiS_P&amp;L'!CB28</f>
        <v>3228</v>
      </c>
      <c r="CC7" s="15">
        <f>'RZiS_P&amp;L'!CC22+'RZiS_P&amp;L'!CC28</f>
        <v>3159</v>
      </c>
    </row>
    <row r="8" spans="1:81" s="5" customFormat="1" ht="11.25">
      <c r="A8" s="65" t="s">
        <v>620</v>
      </c>
      <c r="B8" s="65" t="s">
        <v>621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  <c r="AM8" s="170"/>
      <c r="AN8" s="170"/>
      <c r="AO8" s="170"/>
      <c r="AP8" s="170"/>
      <c r="AQ8" s="170"/>
      <c r="AR8" s="170"/>
      <c r="AS8" s="170"/>
      <c r="AT8" s="170"/>
      <c r="AU8" s="170"/>
      <c r="AV8" s="170"/>
      <c r="AW8" s="170"/>
      <c r="AX8" s="170"/>
      <c r="AY8" s="170"/>
      <c r="AZ8" s="170"/>
      <c r="BA8" s="170"/>
      <c r="BB8" s="170"/>
      <c r="BC8" s="15">
        <f>'RZiS_P&amp;L'!BC23</f>
        <v>-775</v>
      </c>
      <c r="BD8" s="15">
        <f>'RZiS_P&amp;L'!BD23</f>
        <v>-638</v>
      </c>
      <c r="BE8" s="15">
        <f>'RZiS_P&amp;L'!BE23</f>
        <v>-667</v>
      </c>
      <c r="BF8" s="15">
        <f>'RZiS_P&amp;L'!BF23</f>
        <v>-683</v>
      </c>
      <c r="BG8" s="14">
        <f>'RZiS_P&amp;L'!BG23</f>
        <v>-821</v>
      </c>
      <c r="BH8" s="15">
        <f>'RZiS_P&amp;L'!BH23</f>
        <v>-692</v>
      </c>
      <c r="BI8" s="15">
        <f>'RZiS_P&amp;L'!BI23</f>
        <v>-694</v>
      </c>
      <c r="BJ8" s="56">
        <f>'RZiS_P&amp;L'!BJ23</f>
        <v>-758</v>
      </c>
      <c r="BK8" s="15">
        <f>'RZiS_P&amp;L'!BK23</f>
        <v>-931</v>
      </c>
      <c r="BL8" s="15">
        <f>'RZiS_P&amp;L'!BL23</f>
        <v>-1200</v>
      </c>
      <c r="BM8" s="15">
        <f>'RZiS_P&amp;L'!BM23</f>
        <v>-822</v>
      </c>
      <c r="BN8" s="15">
        <f>'RZiS_P&amp;L'!BN23</f>
        <v>-689</v>
      </c>
      <c r="BO8" s="14">
        <f>'RZiS_P&amp;L'!BO23</f>
        <v>-1002</v>
      </c>
      <c r="BP8" s="15">
        <f>'RZiS_P&amp;L'!BP23</f>
        <v>-851</v>
      </c>
      <c r="BQ8" s="15">
        <f>'RZiS_P&amp;L'!BQ23</f>
        <v>-860</v>
      </c>
      <c r="BR8" s="56">
        <f>'RZiS_P&amp;L'!BR23</f>
        <v>-987</v>
      </c>
      <c r="BS8" s="15">
        <f>'RZiS_P&amp;L'!BS23</f>
        <v>-1089</v>
      </c>
      <c r="BT8" s="15">
        <f>'RZiS_P&amp;L'!BT23</f>
        <v>-978</v>
      </c>
      <c r="BU8" s="15">
        <f>'RZiS_P&amp;L'!BU23</f>
        <v>-957</v>
      </c>
      <c r="BV8" s="15">
        <f>'RZiS_P&amp;L'!BV23</f>
        <v>-934</v>
      </c>
      <c r="BW8" s="14">
        <f>'RZiS_P&amp;L'!BW23</f>
        <v>-1202</v>
      </c>
      <c r="BX8" s="15">
        <f>'RZiS_P&amp;L'!BX23</f>
        <v>-1055</v>
      </c>
      <c r="BY8" s="15">
        <f>'RZiS_P&amp;L'!BY23</f>
        <v>-1047</v>
      </c>
      <c r="BZ8" s="56">
        <f>'RZiS_P&amp;L'!BZ23</f>
        <v>-980</v>
      </c>
      <c r="CA8" s="15">
        <f>'RZiS_P&amp;L'!CA23</f>
        <v>-1281</v>
      </c>
      <c r="CB8" s="15">
        <f>'RZiS_P&amp;L'!CB23</f>
        <v>-1101</v>
      </c>
      <c r="CC8" s="15">
        <f>'RZiS_P&amp;L'!CC23</f>
        <v>-1117</v>
      </c>
    </row>
    <row r="9" spans="1:81" s="5" customFormat="1" ht="22.5">
      <c r="A9" s="65" t="s">
        <v>622</v>
      </c>
      <c r="B9" s="65" t="s">
        <v>623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70"/>
      <c r="AN9" s="170"/>
      <c r="AO9" s="170"/>
      <c r="AP9" s="170"/>
      <c r="AQ9" s="170"/>
      <c r="AR9" s="170"/>
      <c r="AS9" s="170"/>
      <c r="AT9" s="170"/>
      <c r="AU9" s="170"/>
      <c r="AV9" s="170"/>
      <c r="AW9" s="170"/>
      <c r="AX9" s="170"/>
      <c r="AY9" s="170"/>
      <c r="AZ9" s="170"/>
      <c r="BA9" s="170"/>
      <c r="BB9" s="170"/>
      <c r="BC9" s="15">
        <f>'RZiS_P&amp;L'!BC26+'RZiS_P&amp;L'!BC27</f>
        <v>-294</v>
      </c>
      <c r="BD9" s="15">
        <f>'RZiS_P&amp;L'!BD26+'RZiS_P&amp;L'!BD27</f>
        <v>-313</v>
      </c>
      <c r="BE9" s="15">
        <f>'RZiS_P&amp;L'!BE26+'RZiS_P&amp;L'!BE27</f>
        <v>-145</v>
      </c>
      <c r="BF9" s="15">
        <f>'RZiS_P&amp;L'!BF26+'RZiS_P&amp;L'!BF27</f>
        <v>-323</v>
      </c>
      <c r="BG9" s="14">
        <f>'RZiS_P&amp;L'!BG26+'RZiS_P&amp;L'!BG27</f>
        <v>-129</v>
      </c>
      <c r="BH9" s="15">
        <f>'RZiS_P&amp;L'!BH26+'RZiS_P&amp;L'!BH27</f>
        <v>-19</v>
      </c>
      <c r="BI9" s="15">
        <f>'RZiS_P&amp;L'!BI26+'RZiS_P&amp;L'!BI27</f>
        <v>-80</v>
      </c>
      <c r="BJ9" s="56">
        <f>'RZiS_P&amp;L'!BJ26+'RZiS_P&amp;L'!BJ27</f>
        <v>-144</v>
      </c>
      <c r="BK9" s="15">
        <f>'RZiS_P&amp;L'!BK26+'RZiS_P&amp;L'!BK27</f>
        <v>-152</v>
      </c>
      <c r="BL9" s="15">
        <f>'RZiS_P&amp;L'!BL26+'RZiS_P&amp;L'!BL27</f>
        <v>-183</v>
      </c>
      <c r="BM9" s="15">
        <f>'RZiS_P&amp;L'!BM26+'RZiS_P&amp;L'!BM27</f>
        <v>-206</v>
      </c>
      <c r="BN9" s="15">
        <f>'RZiS_P&amp;L'!BN26+'RZiS_P&amp;L'!BN27</f>
        <v>-489</v>
      </c>
      <c r="BO9" s="14">
        <f>'RZiS_P&amp;L'!BO26+'RZiS_P&amp;L'!BO27</f>
        <v>-88</v>
      </c>
      <c r="BP9" s="15">
        <f>'RZiS_P&amp;L'!BP26+'RZiS_P&amp;L'!BP27</f>
        <v>-197</v>
      </c>
      <c r="BQ9" s="15">
        <f>'RZiS_P&amp;L'!BQ26+'RZiS_P&amp;L'!BQ27</f>
        <v>-151</v>
      </c>
      <c r="BR9" s="56">
        <f>'RZiS_P&amp;L'!BR26+'RZiS_P&amp;L'!BR27</f>
        <v>-178</v>
      </c>
      <c r="BS9" s="15">
        <f>'RZiS_P&amp;L'!BS26+'RZiS_P&amp;L'!BS27</f>
        <v>-197</v>
      </c>
      <c r="BT9" s="15">
        <f>'RZiS_P&amp;L'!BT26+'RZiS_P&amp;L'!BT27</f>
        <v>-318</v>
      </c>
      <c r="BU9" s="15">
        <f>'RZiS_P&amp;L'!BU26+'RZiS_P&amp;L'!BU27</f>
        <v>-348</v>
      </c>
      <c r="BV9" s="15">
        <f>'RZiS_P&amp;L'!BV26+'RZiS_P&amp;L'!BV27</f>
        <v>-173</v>
      </c>
      <c r="BW9" s="14">
        <f>'RZiS_P&amp;L'!BW26+'RZiS_P&amp;L'!BW27</f>
        <v>-209</v>
      </c>
      <c r="BX9" s="15">
        <f>'RZiS_P&amp;L'!BX26+'RZiS_P&amp;L'!BX27</f>
        <v>-193</v>
      </c>
      <c r="BY9" s="15">
        <f>'RZiS_P&amp;L'!BY26+'RZiS_P&amp;L'!BY27</f>
        <v>-251</v>
      </c>
      <c r="BZ9" s="56">
        <f>'RZiS_P&amp;L'!BZ26+'RZiS_P&amp;L'!BZ27</f>
        <v>-189</v>
      </c>
      <c r="CA9" s="15">
        <f>'RZiS_P&amp;L'!CA26+'RZiS_P&amp;L'!CA27</f>
        <v>-211</v>
      </c>
      <c r="CB9" s="15">
        <f>'RZiS_P&amp;L'!CB26+'RZiS_P&amp;L'!CB27</f>
        <v>-41</v>
      </c>
      <c r="CC9" s="15">
        <f>'RZiS_P&amp;L'!CC26+'RZiS_P&amp;L'!CC27</f>
        <v>-73</v>
      </c>
    </row>
    <row r="10" spans="1:81" s="52" customFormat="1" ht="11.25">
      <c r="A10" s="192" t="s">
        <v>624</v>
      </c>
      <c r="B10" s="192" t="s">
        <v>625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70"/>
      <c r="AJ10" s="170"/>
      <c r="AK10" s="170"/>
      <c r="AL10" s="170"/>
      <c r="AM10" s="170"/>
      <c r="AN10" s="170"/>
      <c r="AO10" s="170"/>
      <c r="AP10" s="170"/>
      <c r="AQ10" s="170"/>
      <c r="AR10" s="170"/>
      <c r="AS10" s="170"/>
      <c r="AT10" s="170"/>
      <c r="AU10" s="170"/>
      <c r="AV10" s="170"/>
      <c r="AW10" s="170"/>
      <c r="AX10" s="170"/>
      <c r="AY10" s="170"/>
      <c r="AZ10" s="170"/>
      <c r="BA10" s="170"/>
      <c r="BB10" s="170"/>
      <c r="BC10" s="201">
        <f>'RZiS_P&amp;L'!BC29</f>
        <v>377</v>
      </c>
      <c r="BD10" s="201">
        <f>'RZiS_P&amp;L'!BD29</f>
        <v>441</v>
      </c>
      <c r="BE10" s="201">
        <f>'RZiS_P&amp;L'!BE29</f>
        <v>618</v>
      </c>
      <c r="BF10" s="201">
        <f>'RZiS_P&amp;L'!BF29</f>
        <v>476</v>
      </c>
      <c r="BG10" s="231">
        <f>'RZiS_P&amp;L'!BG29</f>
        <v>526</v>
      </c>
      <c r="BH10" s="201">
        <f>'RZiS_P&amp;L'!BH29</f>
        <v>818</v>
      </c>
      <c r="BI10" s="201">
        <f>'RZiS_P&amp;L'!BI29</f>
        <v>838</v>
      </c>
      <c r="BJ10" s="262">
        <f>'RZiS_P&amp;L'!BJ29</f>
        <v>833</v>
      </c>
      <c r="BK10" s="201">
        <f>'RZiS_P&amp;L'!BK29</f>
        <v>1069</v>
      </c>
      <c r="BL10" s="201">
        <f>'RZiS_P&amp;L'!BL29</f>
        <v>831</v>
      </c>
      <c r="BM10" s="201">
        <f>'RZiS_P&amp;L'!BM29</f>
        <v>-470</v>
      </c>
      <c r="BN10" s="201">
        <f>'RZiS_P&amp;L'!BN29</f>
        <v>973</v>
      </c>
      <c r="BO10" s="231">
        <f>'RZiS_P&amp;L'!BO29</f>
        <v>1209</v>
      </c>
      <c r="BP10" s="201">
        <f>'RZiS_P&amp;L'!BP29</f>
        <v>1424</v>
      </c>
      <c r="BQ10" s="201">
        <f>'RZiS_P&amp;L'!BQ29</f>
        <v>1492</v>
      </c>
      <c r="BR10" s="262">
        <f>'RZiS_P&amp;L'!BR29</f>
        <v>1595</v>
      </c>
      <c r="BS10" s="201">
        <f>'RZiS_P&amp;L'!BS29</f>
        <v>1287</v>
      </c>
      <c r="BT10" s="201">
        <f>'RZiS_P&amp;L'!BT29</f>
        <v>1227</v>
      </c>
      <c r="BU10" s="201">
        <f>'RZiS_P&amp;L'!BU29</f>
        <v>1430</v>
      </c>
      <c r="BV10" s="201">
        <f>'RZiS_P&amp;L'!BV29</f>
        <v>1601</v>
      </c>
      <c r="BW10" s="231">
        <f>'RZiS_P&amp;L'!BW29</f>
        <v>1312</v>
      </c>
      <c r="BX10" s="201">
        <f>'RZiS_P&amp;L'!BX29</f>
        <v>1474</v>
      </c>
      <c r="BY10" s="201">
        <f>'RZiS_P&amp;L'!BY29</f>
        <v>1461</v>
      </c>
      <c r="BZ10" s="262">
        <f>'RZiS_P&amp;L'!BZ29</f>
        <v>1680</v>
      </c>
      <c r="CA10" s="201">
        <f>'RZiS_P&amp;L'!CA29</f>
        <v>1351</v>
      </c>
      <c r="CB10" s="201">
        <f>'RZiS_P&amp;L'!CB29</f>
        <v>1865</v>
      </c>
      <c r="CC10" s="201">
        <f>'RZiS_P&amp;L'!CC29</f>
        <v>1746</v>
      </c>
    </row>
    <row r="11" spans="1:81" s="52" customFormat="1" ht="12">
      <c r="A11" s="65" t="s">
        <v>626</v>
      </c>
      <c r="B11" s="65" t="s">
        <v>627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70"/>
      <c r="AJ11" s="170"/>
      <c r="AK11" s="170"/>
      <c r="AL11" s="170"/>
      <c r="AM11" s="170"/>
      <c r="AN11" s="170"/>
      <c r="AO11" s="170"/>
      <c r="AP11" s="170"/>
      <c r="AQ11" s="170"/>
      <c r="AR11" s="170"/>
      <c r="AS11" s="170"/>
      <c r="AT11" s="170"/>
      <c r="AU11" s="170"/>
      <c r="AV11" s="170"/>
      <c r="AW11" s="170"/>
      <c r="AX11" s="170"/>
      <c r="AY11" s="170"/>
      <c r="AZ11" s="170"/>
      <c r="BA11" s="170"/>
      <c r="BB11" s="170"/>
      <c r="BC11" s="15">
        <f>'RZiS_P&amp;L'!BC32</f>
        <v>267</v>
      </c>
      <c r="BD11" s="15">
        <f>'RZiS_P&amp;L'!BD32</f>
        <v>317</v>
      </c>
      <c r="BE11" s="15">
        <f>'RZiS_P&amp;L'!BE32</f>
        <v>440</v>
      </c>
      <c r="BF11" s="15">
        <f>'RZiS_P&amp;L'!BF32</f>
        <v>314</v>
      </c>
      <c r="BG11" s="14">
        <f>'RZiS_P&amp;L'!BG32</f>
        <v>386</v>
      </c>
      <c r="BH11" s="15">
        <f>'RZiS_P&amp;L'!BH32</f>
        <v>615</v>
      </c>
      <c r="BI11" s="15">
        <f>'RZiS_P&amp;L'!BI32</f>
        <v>638</v>
      </c>
      <c r="BJ11" s="56">
        <f>'RZiS_P&amp;L'!BJ32</f>
        <v>669</v>
      </c>
      <c r="BK11" s="15">
        <f>'RZiS_P&amp;L'!BK32</f>
        <v>793</v>
      </c>
      <c r="BL11" s="15">
        <f>'RZiS_P&amp;L'!BL32</f>
        <v>574</v>
      </c>
      <c r="BM11" s="15">
        <f>'RZiS_P&amp;L'!BM32</f>
        <v>-318</v>
      </c>
      <c r="BN11" s="15">
        <f>'RZiS_P&amp;L'!BN32</f>
        <v>665</v>
      </c>
      <c r="BO11" s="14">
        <f>'RZiS_P&amp;L'!BO32</f>
        <v>909</v>
      </c>
      <c r="BP11" s="15">
        <f>'RZiS_P&amp;L'!BP32</f>
        <v>1099</v>
      </c>
      <c r="BQ11" s="15">
        <f>'RZiS_P&amp;L'!BQ32</f>
        <v>1162</v>
      </c>
      <c r="BR11" s="56">
        <f>'RZiS_P&amp;L'!BR32</f>
        <v>1271</v>
      </c>
      <c r="BS11" s="15">
        <f>'RZiS_P&amp;L'!BS32</f>
        <v>993</v>
      </c>
      <c r="BT11" s="15">
        <f>'RZiS_P&amp;L'!BT32</f>
        <v>965</v>
      </c>
      <c r="BU11" s="15">
        <f>'RZiS_P&amp;L'!BU32</f>
        <v>1102</v>
      </c>
      <c r="BV11" s="15">
        <f>'RZiS_P&amp;L'!BV32</f>
        <v>1309</v>
      </c>
      <c r="BW11" s="14">
        <f>'RZiS_P&amp;L'!BW32</f>
        <v>1014</v>
      </c>
      <c r="BX11" s="15">
        <f>'RZiS_P&amp;L'!BX32</f>
        <v>1135</v>
      </c>
      <c r="BY11" s="15">
        <f>'RZiS_P&amp;L'!BY32</f>
        <v>1112</v>
      </c>
      <c r="BZ11" s="56">
        <f>'RZiS_P&amp;L'!BZ32</f>
        <v>1372</v>
      </c>
      <c r="CA11" s="15">
        <f>'RZiS_P&amp;L'!CA32</f>
        <v>823</v>
      </c>
      <c r="CB11" s="15">
        <f>'RZiS_P&amp;L'!CB32</f>
        <v>1193</v>
      </c>
      <c r="CC11" s="15">
        <f>'RZiS_P&amp;L'!CC32</f>
        <v>1133</v>
      </c>
    </row>
    <row r="12" spans="1:81" s="66" customFormat="1" ht="11.25">
      <c r="A12" s="73"/>
      <c r="B12" s="73"/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318"/>
      <c r="AC12" s="318"/>
      <c r="AD12" s="318"/>
      <c r="AE12" s="318"/>
      <c r="AF12" s="318"/>
      <c r="AG12" s="318"/>
      <c r="AH12" s="318"/>
      <c r="AI12" s="318"/>
      <c r="AJ12" s="318"/>
      <c r="AK12" s="318"/>
      <c r="AL12" s="318"/>
      <c r="AM12" s="318"/>
      <c r="AN12" s="318"/>
      <c r="AO12" s="318"/>
      <c r="AP12" s="318"/>
      <c r="AQ12" s="318"/>
      <c r="AR12" s="318"/>
      <c r="AS12" s="318"/>
      <c r="AT12" s="318"/>
      <c r="AU12" s="318"/>
      <c r="AV12" s="318"/>
      <c r="AW12" s="318"/>
      <c r="AX12" s="318"/>
      <c r="AY12" s="318"/>
      <c r="AZ12" s="318"/>
      <c r="BA12" s="318"/>
      <c r="BB12" s="318"/>
      <c r="BC12" s="59"/>
      <c r="BD12" s="59"/>
      <c r="BE12" s="59"/>
      <c r="BF12" s="59"/>
      <c r="BG12" s="58"/>
      <c r="BH12" s="59"/>
      <c r="BI12" s="59"/>
      <c r="BJ12" s="60"/>
      <c r="BK12" s="59"/>
      <c r="BL12" s="59"/>
      <c r="BM12" s="59"/>
      <c r="BN12" s="59"/>
      <c r="BO12" s="58"/>
      <c r="BP12" s="59"/>
      <c r="BQ12" s="59"/>
      <c r="BR12" s="60"/>
      <c r="BS12" s="59"/>
      <c r="BT12" s="59"/>
      <c r="BU12" s="59"/>
      <c r="BV12" s="59"/>
      <c r="BW12" s="58"/>
      <c r="BX12" s="59"/>
      <c r="BY12" s="59"/>
      <c r="BZ12" s="60"/>
      <c r="CA12" s="59"/>
      <c r="CB12" s="59"/>
      <c r="CC12" s="59"/>
    </row>
    <row r="13" spans="1:81" s="66" customFormat="1" ht="11.25">
      <c r="A13" s="73" t="s">
        <v>628</v>
      </c>
      <c r="B13" s="73" t="s">
        <v>629</v>
      </c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19"/>
      <c r="AV13" s="319"/>
      <c r="AW13" s="319"/>
      <c r="AX13" s="319"/>
      <c r="AY13" s="319"/>
      <c r="AZ13" s="319"/>
      <c r="BA13" s="319"/>
      <c r="BB13" s="319"/>
      <c r="BC13" s="194"/>
      <c r="BD13" s="194"/>
      <c r="BE13" s="194"/>
      <c r="BF13" s="194"/>
      <c r="BG13" s="193"/>
      <c r="BH13" s="194"/>
      <c r="BI13" s="194"/>
      <c r="BJ13" s="195"/>
      <c r="BK13" s="194"/>
      <c r="BL13" s="194"/>
      <c r="BM13" s="194"/>
      <c r="BN13" s="194"/>
      <c r="BO13" s="193"/>
      <c r="BP13" s="59"/>
      <c r="BQ13" s="59"/>
      <c r="BR13" s="60"/>
      <c r="BS13" s="59"/>
      <c r="BT13" s="59"/>
      <c r="BU13" s="59"/>
      <c r="BV13" s="59"/>
      <c r="BW13" s="58"/>
      <c r="BX13" s="59"/>
      <c r="BY13" s="59"/>
      <c r="BZ13" s="60"/>
      <c r="CA13" s="59"/>
      <c r="CB13" s="59"/>
      <c r="CC13" s="59"/>
    </row>
    <row r="14" spans="1:81" s="52" customFormat="1" ht="11.25">
      <c r="A14" s="196" t="s">
        <v>630</v>
      </c>
      <c r="B14" s="196" t="s">
        <v>631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0"/>
      <c r="AO14" s="170"/>
      <c r="AP14" s="170"/>
      <c r="AQ14" s="170"/>
      <c r="AR14" s="170"/>
      <c r="AS14" s="170"/>
      <c r="AT14" s="170"/>
      <c r="AU14" s="170"/>
      <c r="AV14" s="170"/>
      <c r="AW14" s="170"/>
      <c r="AX14" s="170"/>
      <c r="AY14" s="170"/>
      <c r="AZ14" s="170"/>
      <c r="BA14" s="170"/>
      <c r="BB14" s="170"/>
      <c r="BC14" s="233">
        <f>Bilans_BS!BC25</f>
        <v>171241</v>
      </c>
      <c r="BD14" s="233">
        <f>Bilans_BS!BD25</f>
        <v>180639</v>
      </c>
      <c r="BE14" s="233">
        <f>Bilans_BS!BE25</f>
        <v>184860</v>
      </c>
      <c r="BF14" s="233">
        <f>Bilans_BS!BF25</f>
        <v>186596</v>
      </c>
      <c r="BG14" s="232">
        <f>Bilans_BS!BG25</f>
        <v>194821</v>
      </c>
      <c r="BH14" s="233">
        <f>Bilans_BS!BH25</f>
        <v>197282</v>
      </c>
      <c r="BI14" s="233">
        <f>Bilans_BS!BI25</f>
        <v>200543</v>
      </c>
      <c r="BJ14" s="263">
        <f>Bilans_BS!BJ25</f>
        <v>201654</v>
      </c>
      <c r="BK14" s="233">
        <f>Bilans_BS!BK25</f>
        <v>210069</v>
      </c>
      <c r="BL14" s="233">
        <f>Bilans_BS!BL25</f>
        <v>212395</v>
      </c>
      <c r="BM14" s="233">
        <f>Bilans_BS!BM25</f>
        <v>213012</v>
      </c>
      <c r="BN14" s="233">
        <f>Bilans_BS!BN25</f>
        <v>217266</v>
      </c>
      <c r="BO14" s="232">
        <f>Bilans_BS!BO25</f>
        <v>227657</v>
      </c>
      <c r="BP14" s="233">
        <f>Bilans_BS!BP25</f>
        <v>227736</v>
      </c>
      <c r="BQ14" s="233">
        <f>Bilans_BS!BQ25</f>
        <v>232840</v>
      </c>
      <c r="BR14" s="263">
        <f>Bilans_BS!BR25</f>
        <v>245361</v>
      </c>
      <c r="BS14" s="233">
        <f>Bilans_BS!BS25</f>
        <v>252721</v>
      </c>
      <c r="BT14" s="233">
        <f>Bilans_BS!BT25</f>
        <v>249278</v>
      </c>
      <c r="BU14" s="233">
        <f>Bilans_BS!BU25</f>
        <v>254420</v>
      </c>
      <c r="BV14" s="233">
        <f>Bilans_BS!BV25</f>
        <v>260359</v>
      </c>
      <c r="BW14" s="232">
        <f>Bilans_BS!BW25</f>
        <v>269167</v>
      </c>
      <c r="BX14" s="233">
        <f>Bilans_BS!BX25</f>
        <v>281980</v>
      </c>
      <c r="BY14" s="233">
        <f>Bilans_BS!BY25</f>
        <v>282996</v>
      </c>
      <c r="BZ14" s="263">
        <f>Bilans_BS!BZ25</f>
        <v>282025</v>
      </c>
      <c r="CA14" s="233">
        <f>Bilans_BS!CA25</f>
        <v>302946</v>
      </c>
      <c r="CB14" s="233">
        <f>Bilans_BS!CB25</f>
        <v>313910</v>
      </c>
      <c r="CC14" s="233">
        <f>Bilans_BS!CC25</f>
        <v>321596</v>
      </c>
    </row>
    <row r="15" spans="1:81" s="5" customFormat="1" ht="12">
      <c r="A15" s="65" t="s">
        <v>632</v>
      </c>
      <c r="B15" s="65" t="s">
        <v>633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5">
        <f>Bilans_BS!BC14</f>
        <v>123460</v>
      </c>
      <c r="BD15" s="15">
        <f>Bilans_BS!BD14</f>
        <v>120598</v>
      </c>
      <c r="BE15" s="15">
        <f>Bilans_BS!BE14</f>
        <v>122382</v>
      </c>
      <c r="BF15" s="15">
        <f>Bilans_BS!BF14</f>
        <v>124655</v>
      </c>
      <c r="BG15" s="14">
        <f>Bilans_BS!BG14</f>
        <v>129453</v>
      </c>
      <c r="BH15" s="15">
        <f>Bilans_BS!BH14</f>
        <v>133769</v>
      </c>
      <c r="BI15" s="15">
        <f>Bilans_BS!BI14</f>
        <v>141169</v>
      </c>
      <c r="BJ15" s="56">
        <f>Bilans_BS!BJ14</f>
        <v>146536</v>
      </c>
      <c r="BK15" s="15">
        <f>Bilans_BS!BK14</f>
        <v>149710</v>
      </c>
      <c r="BL15" s="15">
        <f>Bilans_BS!BL14</f>
        <v>152118</v>
      </c>
      <c r="BM15" s="15">
        <f>Bilans_BS!BM14</f>
        <v>154350</v>
      </c>
      <c r="BN15" s="15">
        <f>Bilans_BS!BN14</f>
        <v>154975</v>
      </c>
      <c r="BO15" s="14">
        <f>Bilans_BS!BO14</f>
        <v>156051</v>
      </c>
      <c r="BP15" s="15">
        <f>Bilans_BS!BP14</f>
        <v>156213</v>
      </c>
      <c r="BQ15" s="15">
        <f>Bilans_BS!BQ14</f>
        <v>158086</v>
      </c>
      <c r="BR15" s="56">
        <f>Bilans_BS!BR14</f>
        <v>156521</v>
      </c>
      <c r="BS15" s="15">
        <f>Bilans_BS!BS14</f>
        <v>158426</v>
      </c>
      <c r="BT15" s="15">
        <f>Bilans_BS!BT14</f>
        <v>161385</v>
      </c>
      <c r="BU15" s="15">
        <f>Bilans_BS!BU14</f>
        <v>163292</v>
      </c>
      <c r="BV15" s="15">
        <f>Bilans_BS!BV14</f>
        <v>165637</v>
      </c>
      <c r="BW15" s="14">
        <f>Bilans_BS!BW14</f>
        <v>168133</v>
      </c>
      <c r="BX15" s="15">
        <f>Bilans_BS!BX14</f>
        <v>172221</v>
      </c>
      <c r="BY15" s="15">
        <f>Bilans_BS!BY14</f>
        <v>174662</v>
      </c>
      <c r="BZ15" s="56">
        <f>Bilans_BS!BZ14</f>
        <v>180309</v>
      </c>
      <c r="CA15" s="15">
        <f>Bilans_BS!CA14</f>
        <v>184152</v>
      </c>
      <c r="CB15" s="15">
        <f>Bilans_BS!CB14</f>
        <v>188750</v>
      </c>
      <c r="CC15" s="15">
        <f>Bilans_BS!CC14</f>
        <v>189694</v>
      </c>
    </row>
    <row r="16" spans="1:81" s="5" customFormat="1" ht="11.25">
      <c r="A16" s="72" t="s">
        <v>634</v>
      </c>
      <c r="B16" s="72" t="s">
        <v>635</v>
      </c>
      <c r="C16" s="320"/>
      <c r="D16" s="320"/>
      <c r="E16" s="320"/>
      <c r="F16" s="320"/>
      <c r="G16" s="320"/>
      <c r="H16" s="320"/>
      <c r="I16" s="320"/>
      <c r="J16" s="320"/>
      <c r="K16" s="320"/>
      <c r="L16" s="320"/>
      <c r="M16" s="320"/>
      <c r="N16" s="320"/>
      <c r="O16" s="320"/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  <c r="AO16" s="320"/>
      <c r="AP16" s="320"/>
      <c r="AQ16" s="320"/>
      <c r="AR16" s="320"/>
      <c r="AS16" s="320"/>
      <c r="AT16" s="320"/>
      <c r="AU16" s="320"/>
      <c r="AV16" s="320"/>
      <c r="AW16" s="320"/>
      <c r="AX16" s="320"/>
      <c r="AY16" s="320"/>
      <c r="AZ16" s="320"/>
      <c r="BA16" s="320"/>
      <c r="BB16" s="320"/>
      <c r="BC16" s="235">
        <f>Kredyty_loans!BC67-Kredyty_loans!BC71-Kredyty_loans!BC72-Kredyty_loans!BC77</f>
        <v>106249</v>
      </c>
      <c r="BD16" s="235">
        <f>Kredyty_loans!BD67-Kredyty_loans!BD71-Kredyty_loans!BD72-Kredyty_loans!BD77</f>
        <v>104508</v>
      </c>
      <c r="BE16" s="235">
        <f>Kredyty_loans!BE67-Kredyty_loans!BE71-Kredyty_loans!BE72-Kredyty_loans!BE77</f>
        <v>106443</v>
      </c>
      <c r="BF16" s="235">
        <f>Kredyty_loans!BF67-Kredyty_loans!BF71-Kredyty_loans!BF72-Kredyty_loans!BF77</f>
        <v>108230</v>
      </c>
      <c r="BG16" s="234">
        <f>Kredyty_loans!BG67-Kredyty_loans!BG71-Kredyty_loans!BG72-Kredyty_loans!BG77</f>
        <v>112435</v>
      </c>
      <c r="BH16" s="235">
        <f>Kredyty_loans!BH67-Kredyty_loans!BH71-Kredyty_loans!BH72-Kredyty_loans!BH77</f>
        <v>115650</v>
      </c>
      <c r="BI16" s="235">
        <f>Kredyty_loans!BI67-Kredyty_loans!BI71-Kredyty_loans!BI72-Kredyty_loans!BI77</f>
        <v>121406</v>
      </c>
      <c r="BJ16" s="264">
        <f>Kredyty_loans!BJ67-Kredyty_loans!BJ71-Kredyty_loans!BJ72-Kredyty_loans!BJ77</f>
        <v>125373</v>
      </c>
      <c r="BK16" s="235">
        <f>Kredyty_loans!BK67-Kredyty_loans!BK71-Kredyty_loans!BK72-Kredyty_loans!BK77</f>
        <v>129068</v>
      </c>
      <c r="BL16" s="235">
        <f>Kredyty_loans!BL67-Kredyty_loans!BL71-Kredyty_loans!BL72-Kredyty_loans!BL77</f>
        <v>131442</v>
      </c>
      <c r="BM16" s="235">
        <f>Kredyty_loans!BM67-Kredyty_loans!BM71-Kredyty_loans!BM72-Kredyty_loans!BM77</f>
        <v>132936</v>
      </c>
      <c r="BN16" s="235">
        <f>Kredyty_loans!BN67-Kredyty_loans!BN71-Kredyty_loans!BN72-Kredyty_loans!BN77</f>
        <v>133045</v>
      </c>
      <c r="BO16" s="234">
        <f>Kredyty_loans!BO67-Kredyty_loans!BO71-Kredyty_loans!BO72-Kredyty_loans!BO77</f>
        <v>134405</v>
      </c>
      <c r="BP16" s="235">
        <f>Kredyty_loans!BP67-Kredyty_loans!BP71-Kredyty_loans!BP72-Kredyty_loans!BP77</f>
        <v>134641</v>
      </c>
      <c r="BQ16" s="235">
        <f>Kredyty_loans!BQ67-Kredyty_loans!BQ71-Kredyty_loans!BQ72-Kredyty_loans!BQ77</f>
        <v>136224</v>
      </c>
      <c r="BR16" s="264">
        <f>Kredyty_loans!BR67-Kredyty_loans!BR71-Kredyty_loans!BR72-Kredyty_loans!BR77</f>
        <v>134870</v>
      </c>
      <c r="BS16" s="235">
        <f>Kredyty_loans!BS67-Kredyty_loans!BS71-Kredyty_loans!BS72-Kredyty_loans!BS77</f>
        <v>136654</v>
      </c>
      <c r="BT16" s="235">
        <f>Kredyty_loans!BT67-Kredyty_loans!BT71-Kredyty_loans!BT72-Kredyty_loans!BT77</f>
        <v>139406</v>
      </c>
      <c r="BU16" s="235">
        <f>Kredyty_loans!BU67-Kredyty_loans!BU71-Kredyty_loans!BU72-Kredyty_loans!BU77</f>
        <v>141538</v>
      </c>
      <c r="BV16" s="235">
        <f>Kredyty_loans!BV67-Kredyty_loans!BV71-Kredyty_loans!BV72-Kredyty_loans!BV77</f>
        <v>143526</v>
      </c>
      <c r="BW16" s="234">
        <f>Kredyty_loans!BW67-Kredyty_loans!BW71-Kredyty_loans!BW72-Kredyty_loans!BW77</f>
        <v>146407</v>
      </c>
      <c r="BX16" s="235">
        <f>Kredyty_loans!BX67-Kredyty_loans!BX71-Kredyty_loans!BX72-Kredyty_loans!BX77</f>
        <v>150007</v>
      </c>
      <c r="BY16" s="235">
        <f>Kredyty_loans!BY67-Kredyty_loans!BY71-Kredyty_loans!BY72-Kredyty_loans!BY77</f>
        <v>152467</v>
      </c>
      <c r="BZ16" s="264">
        <f>Kredyty_loans!BZ67-Kredyty_loans!BZ71-Kredyty_loans!BZ72-Kredyty_loans!BZ77</f>
        <v>156854</v>
      </c>
      <c r="CA16" s="235">
        <f>Kredyty_loans!CA67-Kredyty_loans!CA71-Kredyty_loans!CA72-Kredyty_loans!CA77</f>
        <v>160583</v>
      </c>
      <c r="CB16" s="235">
        <f>Kredyty_loans!CB67-Kredyty_loans!CB71-Kredyty_loans!CB72-Kredyty_loans!CB77</f>
        <v>164876</v>
      </c>
      <c r="CC16" s="235">
        <f>Kredyty_loans!CC67-Kredyty_loans!CC71-Kredyty_loans!CC72-Kredyty_loans!CC77</f>
        <v>165129</v>
      </c>
    </row>
    <row r="17" spans="1:81" s="5" customFormat="1" ht="11.25">
      <c r="A17" s="72" t="s">
        <v>636</v>
      </c>
      <c r="B17" s="72" t="s">
        <v>637</v>
      </c>
      <c r="C17" s="320"/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  <c r="AO17" s="320"/>
      <c r="AP17" s="320"/>
      <c r="AQ17" s="320"/>
      <c r="AR17" s="320"/>
      <c r="AS17" s="320"/>
      <c r="AT17" s="320"/>
      <c r="AU17" s="320"/>
      <c r="AV17" s="320"/>
      <c r="AW17" s="320"/>
      <c r="AX17" s="320"/>
      <c r="AY17" s="320"/>
      <c r="AZ17" s="320"/>
      <c r="BA17" s="320"/>
      <c r="BB17" s="320"/>
      <c r="BC17" s="235">
        <f>Kredyty_loans!BC71+Kredyty_loans!BC77</f>
        <v>9526</v>
      </c>
      <c r="BD17" s="235">
        <f>Kredyty_loans!BD71+Kredyty_loans!BD77</f>
        <v>9364</v>
      </c>
      <c r="BE17" s="235">
        <f>Kredyty_loans!BE71+Kredyty_loans!BE77</f>
        <v>9504</v>
      </c>
      <c r="BF17" s="235">
        <f>Kredyty_loans!BF71+Kredyty_loans!BF77</f>
        <v>9698</v>
      </c>
      <c r="BG17" s="234">
        <f>Kredyty_loans!BG71+Kredyty_loans!BG77</f>
        <v>10024</v>
      </c>
      <c r="BH17" s="235">
        <f>Kredyty_loans!BH71+Kredyty_loans!BH77</f>
        <v>10269</v>
      </c>
      <c r="BI17" s="235">
        <f>Kredyty_loans!BI71+Kredyty_loans!BI77</f>
        <v>10551</v>
      </c>
      <c r="BJ17" s="264">
        <f>Kredyty_loans!BJ71+Kredyty_loans!BJ77</f>
        <v>11090</v>
      </c>
      <c r="BK17" s="235">
        <f>Kredyty_loans!BK71+Kredyty_loans!BK77</f>
        <v>11486</v>
      </c>
      <c r="BL17" s="235">
        <f>Kredyty_loans!BL71+Kredyty_loans!BL77</f>
        <v>11894</v>
      </c>
      <c r="BM17" s="235">
        <f>Kredyty_loans!BM71+Kredyty_loans!BM77</f>
        <v>12438</v>
      </c>
      <c r="BN17" s="235">
        <f>Kredyty_loans!BN71+Kredyty_loans!BN77</f>
        <v>12364</v>
      </c>
      <c r="BO17" s="234">
        <f>Kredyty_loans!BO71+Kredyty_loans!BO77</f>
        <v>12526</v>
      </c>
      <c r="BP17" s="235">
        <f>Kredyty_loans!BP71+Kredyty_loans!BP77</f>
        <v>12601</v>
      </c>
      <c r="BQ17" s="235">
        <f>Kredyty_loans!BQ71+Kredyty_loans!BQ77</f>
        <v>13186</v>
      </c>
      <c r="BR17" s="264">
        <f>Kredyty_loans!BR71+Kredyty_loans!BR77</f>
        <v>13131</v>
      </c>
      <c r="BS17" s="235">
        <f>Kredyty_loans!BS71+Kredyty_loans!BS77</f>
        <v>13192</v>
      </c>
      <c r="BT17" s="235">
        <f>Kredyty_loans!BT71+Kredyty_loans!BT77</f>
        <v>13399</v>
      </c>
      <c r="BU17" s="235">
        <f>Kredyty_loans!BU71+Kredyty_loans!BU77</f>
        <v>13312</v>
      </c>
      <c r="BV17" s="235">
        <f>Kredyty_loans!BV71+Kredyty_loans!BV77</f>
        <v>13342</v>
      </c>
      <c r="BW17" s="234">
        <f>Kredyty_loans!BW71+Kredyty_loans!BW77</f>
        <v>13236</v>
      </c>
      <c r="BX17" s="235">
        <f>Kredyty_loans!BX71+Kredyty_loans!BX77</f>
        <v>13552</v>
      </c>
      <c r="BY17" s="235">
        <f>Kredyty_loans!BY71+Kredyty_loans!BY77</f>
        <v>13745</v>
      </c>
      <c r="BZ17" s="264">
        <f>Kredyty_loans!BZ71+Kredyty_loans!BZ77</f>
        <v>13672</v>
      </c>
      <c r="CA17" s="235">
        <f>Kredyty_loans!CA71+Kredyty_loans!CA77</f>
        <v>13566</v>
      </c>
      <c r="CB17" s="235">
        <f>Kredyty_loans!CB71+Kredyty_loans!CB77</f>
        <v>13643</v>
      </c>
      <c r="CC17" s="235">
        <f>Kredyty_loans!CC71+Kredyty_loans!CC77</f>
        <v>13866</v>
      </c>
    </row>
    <row r="18" spans="1:81" s="5" customFormat="1" ht="11.25">
      <c r="A18" s="72" t="s">
        <v>638</v>
      </c>
      <c r="B18" s="72" t="s">
        <v>639</v>
      </c>
      <c r="C18" s="320"/>
      <c r="D18" s="320"/>
      <c r="E18" s="320"/>
      <c r="F18" s="320"/>
      <c r="G18" s="320"/>
      <c r="H18" s="320"/>
      <c r="I18" s="320"/>
      <c r="J18" s="320"/>
      <c r="K18" s="320"/>
      <c r="L18" s="320"/>
      <c r="M18" s="320"/>
      <c r="N18" s="320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  <c r="AO18" s="320"/>
      <c r="AP18" s="320"/>
      <c r="AQ18" s="320"/>
      <c r="AR18" s="320"/>
      <c r="AS18" s="320"/>
      <c r="AT18" s="320"/>
      <c r="AU18" s="320"/>
      <c r="AV18" s="320"/>
      <c r="AW18" s="320"/>
      <c r="AX18" s="320"/>
      <c r="AY18" s="320"/>
      <c r="AZ18" s="320"/>
      <c r="BA18" s="320"/>
      <c r="BB18" s="320"/>
      <c r="BC18" s="235">
        <f>Kredyty_loans!BC72</f>
        <v>5328</v>
      </c>
      <c r="BD18" s="235">
        <f>Kredyty_loans!BD72</f>
        <v>4543</v>
      </c>
      <c r="BE18" s="235">
        <f>Kredyty_loans!BE72</f>
        <v>4612</v>
      </c>
      <c r="BF18" s="235">
        <f>Kredyty_loans!BF72</f>
        <v>4794</v>
      </c>
      <c r="BG18" s="234">
        <f>Kredyty_loans!BG72</f>
        <v>5055</v>
      </c>
      <c r="BH18" s="235">
        <f>Kredyty_loans!BH72</f>
        <v>5693</v>
      </c>
      <c r="BI18" s="235">
        <f>Kredyty_loans!BI72</f>
        <v>6173</v>
      </c>
      <c r="BJ18" s="264">
        <f>Kredyty_loans!BJ72</f>
        <v>6824</v>
      </c>
      <c r="BK18" s="235">
        <f>Kredyty_loans!BK72</f>
        <v>6477</v>
      </c>
      <c r="BL18" s="235">
        <f>Kredyty_loans!BL72</f>
        <v>7228</v>
      </c>
      <c r="BM18" s="235">
        <f>Kredyty_loans!BM72</f>
        <v>7464</v>
      </c>
      <c r="BN18" s="235">
        <f>Kredyty_loans!BN72</f>
        <v>7682</v>
      </c>
      <c r="BO18" s="234">
        <f>Kredyty_loans!BO72</f>
        <v>7680</v>
      </c>
      <c r="BP18" s="235">
        <f>Kredyty_loans!BP72</f>
        <v>7308</v>
      </c>
      <c r="BQ18" s="235">
        <f>Kredyty_loans!BQ72</f>
        <v>7133</v>
      </c>
      <c r="BR18" s="264">
        <f>Kredyty_loans!BR72</f>
        <v>6747</v>
      </c>
      <c r="BS18" s="235">
        <f>Kredyty_loans!BS72</f>
        <v>6672</v>
      </c>
      <c r="BT18" s="235">
        <f>Kredyty_loans!BT72</f>
        <v>7011</v>
      </c>
      <c r="BU18" s="235">
        <f>Kredyty_loans!BU72</f>
        <v>6781</v>
      </c>
      <c r="BV18" s="235">
        <f>Kredyty_loans!BV72</f>
        <v>6571</v>
      </c>
      <c r="BW18" s="234">
        <f>Kredyty_loans!BW72</f>
        <v>6587</v>
      </c>
      <c r="BX18" s="235">
        <f>Kredyty_loans!BX72</f>
        <v>6523</v>
      </c>
      <c r="BY18" s="235">
        <f>Kredyty_loans!BY72</f>
        <v>6410</v>
      </c>
      <c r="BZ18" s="264">
        <f>Kredyty_loans!BZ72</f>
        <v>6472</v>
      </c>
      <c r="CA18" s="235">
        <f>Kredyty_loans!CA72</f>
        <v>6716</v>
      </c>
      <c r="CB18" s="235">
        <f>Kredyty_loans!CB72</f>
        <v>7046</v>
      </c>
      <c r="CC18" s="235">
        <f>Kredyty_loans!CC72</f>
        <v>7046</v>
      </c>
    </row>
    <row r="19" spans="1:81" s="66" customFormat="1" ht="11.25">
      <c r="A19" s="65" t="s">
        <v>69</v>
      </c>
      <c r="B19" s="65" t="s">
        <v>70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0"/>
      <c r="AE19" s="170"/>
      <c r="AF19" s="170"/>
      <c r="AG19" s="170"/>
      <c r="AH19" s="170"/>
      <c r="AI19" s="170"/>
      <c r="AJ19" s="170"/>
      <c r="AK19" s="170"/>
      <c r="AL19" s="170"/>
      <c r="AM19" s="170"/>
      <c r="AN19" s="170"/>
      <c r="AO19" s="170"/>
      <c r="AP19" s="170"/>
      <c r="AQ19" s="170"/>
      <c r="AR19" s="170"/>
      <c r="AS19" s="170"/>
      <c r="AT19" s="170"/>
      <c r="AU19" s="170"/>
      <c r="AV19" s="170"/>
      <c r="AW19" s="170"/>
      <c r="AX19" s="170"/>
      <c r="AY19" s="170"/>
      <c r="AZ19" s="170"/>
      <c r="BA19" s="170"/>
      <c r="BB19" s="170"/>
      <c r="BC19" s="15">
        <f>Bilans_BS!BC33</f>
        <v>139089</v>
      </c>
      <c r="BD19" s="15">
        <f>Bilans_BS!BD33</f>
        <v>150979</v>
      </c>
      <c r="BE19" s="15">
        <f>Bilans_BS!BE33</f>
        <v>154400</v>
      </c>
      <c r="BF19" s="15">
        <f>Bilans_BS!BF33</f>
        <v>151029</v>
      </c>
      <c r="BG19" s="14">
        <f>Bilans_BS!BG33</f>
        <v>156896</v>
      </c>
      <c r="BH19" s="15">
        <f>Bilans_BS!BH33</f>
        <v>161998</v>
      </c>
      <c r="BI19" s="15">
        <f>Bilans_BS!BI33</f>
        <v>164586</v>
      </c>
      <c r="BJ19" s="56">
        <f>Bilans_BS!BJ33</f>
        <v>170610</v>
      </c>
      <c r="BK19" s="15">
        <f>Bilans_BS!BK33</f>
        <v>171572</v>
      </c>
      <c r="BL19" s="15">
        <f>Bilans_BS!BL33</f>
        <v>179741</v>
      </c>
      <c r="BM19" s="15">
        <f>Bilans_BS!BM33</f>
        <v>184166</v>
      </c>
      <c r="BN19" s="15">
        <f>Bilans_BS!BN33</f>
        <v>192731</v>
      </c>
      <c r="BO19" s="14">
        <f>Bilans_BS!BO33</f>
        <v>192426</v>
      </c>
      <c r="BP19" s="15">
        <f>Bilans_BS!BP33</f>
        <v>188846</v>
      </c>
      <c r="BQ19" s="15">
        <f>Bilans_BS!BQ33</f>
        <v>201951</v>
      </c>
      <c r="BR19" s="56">
        <f>Bilans_BS!BR33</f>
        <v>205290</v>
      </c>
      <c r="BS19" s="15">
        <f>Bilans_BS!BS33</f>
        <v>214126</v>
      </c>
      <c r="BT19" s="15">
        <f>Bilans_BS!BT33</f>
        <v>211543</v>
      </c>
      <c r="BU19" s="15">
        <f>Bilans_BS!BU33</f>
        <v>212068</v>
      </c>
      <c r="BV19" s="15">
        <f>Bilans_BS!BV33</f>
        <v>219996</v>
      </c>
      <c r="BW19" s="14">
        <f>Bilans_BS!BW33</f>
        <v>223239</v>
      </c>
      <c r="BX19" s="15">
        <f>Bilans_BS!BX33</f>
        <v>225631</v>
      </c>
      <c r="BY19" s="15">
        <f>Bilans_BS!BY33</f>
        <v>232103</v>
      </c>
      <c r="BZ19" s="56">
        <f>Bilans_BS!BZ33</f>
        <v>235328</v>
      </c>
      <c r="CA19" s="15">
        <f>Bilans_BS!CA33</f>
        <v>244500</v>
      </c>
      <c r="CB19" s="15">
        <f>Bilans_BS!CB33</f>
        <v>260166</v>
      </c>
      <c r="CC19" s="15">
        <f>Bilans_BS!CC33</f>
        <v>266544</v>
      </c>
    </row>
    <row r="20" spans="1:81" s="66" customFormat="1" ht="12">
      <c r="A20" s="65" t="s">
        <v>640</v>
      </c>
      <c r="B20" s="65" t="s">
        <v>641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5">
        <f>Bilans_BS!BC48</f>
        <v>17341</v>
      </c>
      <c r="BD20" s="15">
        <f>Bilans_BS!BD48</f>
        <v>18236</v>
      </c>
      <c r="BE20" s="15">
        <f>Bilans_BS!BE48</f>
        <v>18596</v>
      </c>
      <c r="BF20" s="15">
        <f>Bilans_BS!BF48</f>
        <v>18618</v>
      </c>
      <c r="BG20" s="14">
        <f>Bilans_BS!BG48</f>
        <v>17560</v>
      </c>
      <c r="BH20" s="15">
        <f>Bilans_BS!BH48</f>
        <v>17858</v>
      </c>
      <c r="BI20" s="15">
        <f>Bilans_BS!BI48</f>
        <v>17440</v>
      </c>
      <c r="BJ20" s="56">
        <f>Bilans_BS!BJ48</f>
        <v>13531</v>
      </c>
      <c r="BK20" s="15">
        <f>Bilans_BS!BK48</f>
        <v>11156</v>
      </c>
      <c r="BL20" s="15">
        <f>Bilans_BS!BL48</f>
        <v>7717</v>
      </c>
      <c r="BM20" s="15">
        <f>Bilans_BS!BM48</f>
        <v>7423</v>
      </c>
      <c r="BN20" s="15">
        <f>Bilans_BS!BN48</f>
        <v>9343</v>
      </c>
      <c r="BO20" s="14">
        <f>Bilans_BS!BO48</f>
        <v>11239</v>
      </c>
      <c r="BP20" s="15">
        <f>Bilans_BS!BP48</f>
        <v>12962</v>
      </c>
      <c r="BQ20" s="15">
        <f>Bilans_BS!BQ48</f>
        <v>15182</v>
      </c>
      <c r="BR20" s="56">
        <f>Bilans_BS!BR48</f>
        <v>16736</v>
      </c>
      <c r="BS20" s="15">
        <f>Bilans_BS!BS48</f>
        <v>17440</v>
      </c>
      <c r="BT20" s="15">
        <f>Bilans_BS!BT48</f>
        <v>14173</v>
      </c>
      <c r="BU20" s="15">
        <f>Bilans_BS!BU48</f>
        <v>16230</v>
      </c>
      <c r="BV20" s="15">
        <f>Bilans_BS!BV48</f>
        <v>17170</v>
      </c>
      <c r="BW20" s="14">
        <f>Bilans_BS!BW48</f>
        <v>18809</v>
      </c>
      <c r="BX20" s="15">
        <f>Bilans_BS!BX48</f>
        <v>17616</v>
      </c>
      <c r="BY20" s="15">
        <f>Bilans_BS!BY48</f>
        <v>19154</v>
      </c>
      <c r="BZ20" s="56">
        <f>Bilans_BS!BZ48</f>
        <v>21342</v>
      </c>
      <c r="CA20" s="15">
        <f>Bilans_BS!CA48</f>
        <v>20585</v>
      </c>
      <c r="CB20" s="15">
        <f>Bilans_BS!CB48</f>
        <v>19679</v>
      </c>
      <c r="CC20" s="15">
        <f>Bilans_BS!CC48</f>
        <v>18990</v>
      </c>
    </row>
    <row r="21" spans="1:81" s="66" customFormat="1" ht="11.25">
      <c r="A21" s="65"/>
      <c r="B21" s="65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  <c r="AG21" s="315"/>
      <c r="AH21" s="315"/>
      <c r="AI21" s="315"/>
      <c r="AJ21" s="315"/>
      <c r="AK21" s="315"/>
      <c r="AL21" s="315"/>
      <c r="AM21" s="315"/>
      <c r="AN21" s="315"/>
      <c r="AO21" s="315"/>
      <c r="AP21" s="315"/>
      <c r="AQ21" s="315"/>
      <c r="AR21" s="315"/>
      <c r="AS21" s="315"/>
      <c r="AT21" s="315"/>
      <c r="BG21" s="197"/>
      <c r="BJ21" s="265"/>
      <c r="BO21" s="197"/>
      <c r="BR21" s="265"/>
      <c r="BW21" s="197"/>
      <c r="BZ21" s="265"/>
    </row>
    <row r="22" spans="1:81" s="66" customFormat="1" ht="11.25">
      <c r="A22" s="449" t="s">
        <v>642</v>
      </c>
      <c r="B22" s="449" t="s">
        <v>643</v>
      </c>
      <c r="C22" s="450"/>
      <c r="D22" s="450"/>
      <c r="E22" s="450"/>
      <c r="F22" s="450"/>
      <c r="G22" s="450"/>
      <c r="H22" s="450"/>
      <c r="I22" s="450"/>
      <c r="J22" s="450"/>
      <c r="K22" s="450"/>
      <c r="L22" s="450"/>
      <c r="M22" s="450"/>
      <c r="N22" s="450"/>
      <c r="O22" s="450"/>
      <c r="P22" s="450"/>
      <c r="Q22" s="450"/>
      <c r="R22" s="450"/>
      <c r="S22" s="450"/>
      <c r="T22" s="450"/>
      <c r="U22" s="450"/>
      <c r="V22" s="450"/>
      <c r="W22" s="450"/>
      <c r="X22" s="451"/>
      <c r="Y22" s="451"/>
      <c r="Z22" s="451"/>
      <c r="AA22" s="451"/>
      <c r="AB22" s="451"/>
      <c r="AC22" s="451"/>
      <c r="AD22" s="451"/>
      <c r="AE22" s="451"/>
      <c r="AF22" s="451"/>
      <c r="AG22" s="451"/>
      <c r="AH22" s="451"/>
      <c r="AI22" s="451"/>
      <c r="AJ22" s="451"/>
      <c r="AK22" s="451"/>
      <c r="AL22" s="451"/>
      <c r="AM22" s="451"/>
      <c r="AN22" s="451"/>
      <c r="AO22" s="451"/>
      <c r="AP22" s="451"/>
      <c r="AQ22" s="450"/>
      <c r="AR22" s="450"/>
      <c r="AS22" s="450"/>
      <c r="AT22" s="450"/>
      <c r="AU22" s="451"/>
      <c r="AV22" s="451"/>
      <c r="AW22" s="451"/>
      <c r="AX22" s="451"/>
      <c r="AY22" s="451"/>
      <c r="AZ22" s="451"/>
      <c r="BA22" s="451"/>
      <c r="BB22" s="451"/>
      <c r="BC22" s="452">
        <f>'Łączny współ kap_TCR'!BC21</f>
        <v>0.1575</v>
      </c>
      <c r="BD22" s="452">
        <f>'Łączny współ kap_TCR'!BD21</f>
        <v>0.18329999999999999</v>
      </c>
      <c r="BE22" s="452">
        <f>'Łączny współ kap_TCR'!BE21</f>
        <v>0.18659999999999999</v>
      </c>
      <c r="BF22" s="452">
        <f>'Łączny współ kap_TCR'!BF21</f>
        <v>0.1953</v>
      </c>
      <c r="BG22" s="453">
        <f>'Łączny współ kap_TCR'!BG21</f>
        <v>0.188</v>
      </c>
      <c r="BH22" s="452">
        <f>'Łączny współ kap_TCR'!BH21</f>
        <v>0.18540000000000001</v>
      </c>
      <c r="BI22" s="452">
        <f>'Łączny współ kap_TCR'!BI21</f>
        <v>0.17649999999999999</v>
      </c>
      <c r="BJ22" s="454">
        <f>'Łączny współ kap_TCR'!BJ21</f>
        <v>0.1605</v>
      </c>
      <c r="BK22" s="452">
        <f>'Łączny współ kap_TCR'!BK21</f>
        <v>0.1542</v>
      </c>
      <c r="BL22" s="452">
        <f>'Łączny współ kap_TCR'!BL21</f>
        <v>0.14710000000000001</v>
      </c>
      <c r="BM22" s="452">
        <f>'Łączny współ kap_TCR'!BM21</f>
        <v>0.14430000000000001</v>
      </c>
      <c r="BN22" s="452">
        <f>'Łączny współ kap_TCR'!BN21</f>
        <v>0.16220000000000001</v>
      </c>
      <c r="BO22" s="453">
        <f>'Łączny współ kap_TCR'!BO21</f>
        <v>0.16370000000000001</v>
      </c>
      <c r="BP22" s="452">
        <f>'Łączny współ kap_TCR'!BP21</f>
        <v>0.16950000000000001</v>
      </c>
      <c r="BQ22" s="452">
        <f>'Łączny współ kap_TCR'!BQ21</f>
        <v>0.1656</v>
      </c>
      <c r="BR22" s="454">
        <f>'Łączny współ kap_TCR'!BR21</f>
        <v>0.1741</v>
      </c>
      <c r="BS22" s="452">
        <f>'Łączny współ kap_TCR'!BS21</f>
        <v>0.16950000000000001</v>
      </c>
      <c r="BT22" s="452">
        <f>'Łączny współ kap_TCR'!BT21</f>
        <v>0.1542</v>
      </c>
      <c r="BU22" s="452">
        <f>'Łączny współ kap_TCR'!BU21</f>
        <v>0.14979999999999999</v>
      </c>
      <c r="BV22" s="452">
        <f>'Łączny współ kap_TCR'!BV21</f>
        <v>0.15670000000000001</v>
      </c>
      <c r="BW22" s="453">
        <f>'Łączny współ kap_TCR'!BW21</f>
        <v>0.16159999999999999</v>
      </c>
      <c r="BX22" s="452">
        <f>'Łączny współ kap_TCR'!BX21</f>
        <v>0.15690000000000001</v>
      </c>
      <c r="BY22" s="452">
        <f>'Łączny współ kap_TCR'!BY21</f>
        <v>0.1487</v>
      </c>
      <c r="BZ22" s="454">
        <f>'Łączny współ kap_TCR'!BZ21</f>
        <v>0.15770000000000001</v>
      </c>
      <c r="CA22" s="452">
        <f>'Łączny współ kap_TCR'!CA21</f>
        <v>0.15809999999999999</v>
      </c>
      <c r="CB22" s="452">
        <f>'Łączny współ kap_TCR'!CB21</f>
        <v>0.15479999999999999</v>
      </c>
      <c r="CC22" s="452">
        <f>'Łączny współ kap_TCR'!CC21</f>
        <v>0.15090000000000001</v>
      </c>
    </row>
    <row r="23" spans="1:81" s="199" customFormat="1" ht="12.75" hidden="1" customHeight="1">
      <c r="A23" s="455"/>
      <c r="B23" s="455"/>
      <c r="C23" s="456"/>
      <c r="D23" s="456"/>
      <c r="E23" s="456"/>
      <c r="F23" s="456"/>
      <c r="G23" s="456"/>
      <c r="H23" s="456"/>
      <c r="I23" s="456"/>
      <c r="J23" s="456"/>
      <c r="K23" s="456"/>
      <c r="L23" s="456"/>
      <c r="M23" s="456"/>
      <c r="N23" s="456"/>
      <c r="O23" s="456"/>
      <c r="P23" s="456"/>
      <c r="Q23" s="456"/>
      <c r="R23" s="456"/>
      <c r="S23" s="456"/>
      <c r="T23" s="456"/>
      <c r="U23" s="456"/>
      <c r="V23" s="456"/>
      <c r="W23" s="456"/>
      <c r="X23" s="457"/>
      <c r="Y23" s="457"/>
      <c r="Z23" s="457"/>
      <c r="AA23" s="456"/>
      <c r="AB23" s="456"/>
      <c r="AC23" s="456"/>
      <c r="AD23" s="456"/>
      <c r="AE23" s="456"/>
      <c r="AF23" s="456"/>
      <c r="AG23" s="456"/>
      <c r="AH23" s="456"/>
      <c r="AI23" s="456"/>
      <c r="AJ23" s="456"/>
      <c r="AK23" s="456"/>
      <c r="AL23" s="456"/>
      <c r="AM23" s="456"/>
      <c r="AN23" s="456"/>
      <c r="AO23" s="456"/>
      <c r="AP23" s="456"/>
      <c r="AQ23" s="456"/>
      <c r="AR23" s="456"/>
      <c r="AS23" s="456"/>
      <c r="AT23" s="456"/>
      <c r="AU23" s="458"/>
      <c r="AV23" s="458"/>
      <c r="AW23" s="458"/>
      <c r="AX23" s="458"/>
      <c r="AY23" s="458"/>
      <c r="AZ23" s="458"/>
      <c r="BA23" s="458"/>
      <c r="BB23" s="458"/>
      <c r="BC23" s="458"/>
      <c r="BD23" s="458"/>
      <c r="BE23" s="458"/>
      <c r="BF23" s="458"/>
      <c r="BG23" s="459"/>
      <c r="BH23" s="458"/>
      <c r="BI23" s="458"/>
      <c r="BJ23" s="460"/>
      <c r="BK23" s="458"/>
      <c r="BL23" s="458"/>
      <c r="BM23" s="458"/>
      <c r="BN23" s="458"/>
      <c r="BO23" s="459"/>
      <c r="BP23" s="458"/>
      <c r="BQ23" s="458"/>
      <c r="BR23" s="460"/>
      <c r="BS23" s="458"/>
      <c r="BT23" s="458"/>
      <c r="BU23" s="458"/>
      <c r="BV23" s="458"/>
      <c r="BW23" s="459"/>
      <c r="BX23" s="458"/>
      <c r="BY23" s="458"/>
      <c r="BZ23" s="460"/>
      <c r="CA23" s="458"/>
      <c r="CB23" s="458"/>
      <c r="CC23" s="458"/>
    </row>
    <row r="24" spans="1:81" s="199" customFormat="1" ht="12.75" hidden="1" customHeight="1">
      <c r="A24" s="455"/>
      <c r="B24" s="455"/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456"/>
      <c r="O24" s="456"/>
      <c r="P24" s="456"/>
      <c r="Q24" s="456"/>
      <c r="R24" s="456"/>
      <c r="S24" s="456"/>
      <c r="T24" s="456"/>
      <c r="U24" s="456"/>
      <c r="V24" s="456"/>
      <c r="W24" s="456"/>
      <c r="X24" s="457"/>
      <c r="Y24" s="457"/>
      <c r="Z24" s="457"/>
      <c r="AA24" s="456"/>
      <c r="AB24" s="456"/>
      <c r="AC24" s="456"/>
      <c r="AD24" s="456"/>
      <c r="AE24" s="456"/>
      <c r="AF24" s="456"/>
      <c r="AG24" s="456"/>
      <c r="AH24" s="456"/>
      <c r="AI24" s="456"/>
      <c r="AJ24" s="456"/>
      <c r="AK24" s="456"/>
      <c r="AL24" s="456"/>
      <c r="AM24" s="456"/>
      <c r="AN24" s="456"/>
      <c r="AO24" s="456"/>
      <c r="AP24" s="456"/>
      <c r="AQ24" s="456"/>
      <c r="AR24" s="456"/>
      <c r="AS24" s="456"/>
      <c r="AT24" s="456"/>
      <c r="AU24" s="458"/>
      <c r="AV24" s="458"/>
      <c r="AW24" s="458"/>
      <c r="AX24" s="458"/>
      <c r="AY24" s="458"/>
      <c r="AZ24" s="458"/>
      <c r="BA24" s="458"/>
      <c r="BB24" s="458"/>
      <c r="BC24" s="458"/>
      <c r="BD24" s="458"/>
      <c r="BE24" s="458"/>
      <c r="BF24" s="458"/>
      <c r="BG24" s="459"/>
      <c r="BH24" s="458"/>
      <c r="BI24" s="458"/>
      <c r="BJ24" s="460"/>
      <c r="BK24" s="458"/>
      <c r="BL24" s="458"/>
      <c r="BM24" s="458"/>
      <c r="BN24" s="458"/>
      <c r="BO24" s="459"/>
      <c r="BP24" s="458"/>
      <c r="BQ24" s="458"/>
      <c r="BR24" s="460"/>
      <c r="BS24" s="458"/>
      <c r="BT24" s="458"/>
      <c r="BU24" s="458"/>
      <c r="BV24" s="458"/>
      <c r="BW24" s="459"/>
      <c r="BX24" s="458"/>
      <c r="BY24" s="458"/>
      <c r="BZ24" s="460"/>
      <c r="CA24" s="458"/>
      <c r="CB24" s="458"/>
      <c r="CC24" s="458"/>
    </row>
    <row r="25" spans="1:81" s="66" customFormat="1" ht="12.75" hidden="1" customHeight="1">
      <c r="A25" s="449"/>
      <c r="B25" s="449"/>
      <c r="C25" s="451"/>
      <c r="D25" s="451"/>
      <c r="E25" s="451"/>
      <c r="F25" s="451"/>
      <c r="G25" s="451"/>
      <c r="H25" s="451"/>
      <c r="I25" s="451"/>
      <c r="J25" s="451"/>
      <c r="K25" s="451"/>
      <c r="L25" s="451"/>
      <c r="M25" s="451"/>
      <c r="N25" s="451"/>
      <c r="O25" s="451"/>
      <c r="P25" s="451"/>
      <c r="Q25" s="451"/>
      <c r="R25" s="451"/>
      <c r="S25" s="451"/>
      <c r="T25" s="451"/>
      <c r="U25" s="451"/>
      <c r="V25" s="451"/>
      <c r="W25" s="451"/>
      <c r="X25" s="451"/>
      <c r="Y25" s="451"/>
      <c r="Z25" s="451"/>
      <c r="AA25" s="451"/>
      <c r="AB25" s="451"/>
      <c r="AC25" s="451"/>
      <c r="AD25" s="451"/>
      <c r="AE25" s="451"/>
      <c r="AF25" s="451"/>
      <c r="AG25" s="451"/>
      <c r="AH25" s="451"/>
      <c r="AI25" s="451"/>
      <c r="AJ25" s="451"/>
      <c r="AK25" s="451"/>
      <c r="AL25" s="451"/>
      <c r="AM25" s="451"/>
      <c r="AN25" s="451"/>
      <c r="AO25" s="451"/>
      <c r="AP25" s="451"/>
      <c r="AQ25" s="451"/>
      <c r="AR25" s="451"/>
      <c r="AS25" s="451"/>
      <c r="AT25" s="451"/>
      <c r="AU25" s="461"/>
      <c r="AV25" s="461"/>
      <c r="AW25" s="461"/>
      <c r="AX25" s="461"/>
      <c r="AY25" s="461"/>
      <c r="AZ25" s="461"/>
      <c r="BA25" s="461"/>
      <c r="BB25" s="461"/>
      <c r="BC25" s="461"/>
      <c r="BD25" s="461"/>
      <c r="BE25" s="461"/>
      <c r="BF25" s="461"/>
      <c r="BG25" s="462"/>
      <c r="BH25" s="461"/>
      <c r="BI25" s="461"/>
      <c r="BJ25" s="463"/>
      <c r="BK25" s="461"/>
      <c r="BL25" s="461"/>
      <c r="BM25" s="461"/>
      <c r="BN25" s="461"/>
      <c r="BO25" s="462"/>
      <c r="BP25" s="461"/>
      <c r="BQ25" s="461"/>
      <c r="BR25" s="463"/>
      <c r="BS25" s="461"/>
      <c r="BT25" s="461"/>
      <c r="BU25" s="461"/>
      <c r="BV25" s="461"/>
      <c r="BW25" s="462"/>
      <c r="BX25" s="461"/>
      <c r="BY25" s="461"/>
      <c r="BZ25" s="463"/>
      <c r="CA25" s="461"/>
      <c r="CB25" s="461"/>
      <c r="CC25" s="461"/>
    </row>
    <row r="26" spans="1:81" s="66" customFormat="1" ht="11.25">
      <c r="A26" s="449" t="s">
        <v>644</v>
      </c>
      <c r="B26" s="449" t="s">
        <v>645</v>
      </c>
      <c r="C26" s="451"/>
      <c r="D26" s="451"/>
      <c r="E26" s="451"/>
      <c r="F26" s="451"/>
      <c r="G26" s="451"/>
      <c r="H26" s="451"/>
      <c r="I26" s="451"/>
      <c r="J26" s="451"/>
      <c r="K26" s="451"/>
      <c r="L26" s="451"/>
      <c r="M26" s="451"/>
      <c r="N26" s="451"/>
      <c r="O26" s="451"/>
      <c r="P26" s="451"/>
      <c r="Q26" s="451"/>
      <c r="R26" s="451"/>
      <c r="S26" s="451"/>
      <c r="T26" s="451"/>
      <c r="U26" s="451"/>
      <c r="V26" s="451"/>
      <c r="W26" s="451"/>
      <c r="X26" s="451"/>
      <c r="Y26" s="451"/>
      <c r="Z26" s="451"/>
      <c r="AA26" s="451"/>
      <c r="AB26" s="451"/>
      <c r="AC26" s="451"/>
      <c r="AD26" s="451"/>
      <c r="AE26" s="451"/>
      <c r="AF26" s="451"/>
      <c r="AG26" s="451"/>
      <c r="AH26" s="451"/>
      <c r="AI26" s="451"/>
      <c r="AJ26" s="451"/>
      <c r="AK26" s="451"/>
      <c r="AL26" s="451"/>
      <c r="AM26" s="451"/>
      <c r="AN26" s="451"/>
      <c r="AO26" s="451"/>
      <c r="AP26" s="451"/>
      <c r="AQ26" s="450"/>
      <c r="AR26" s="450"/>
      <c r="AS26" s="450"/>
      <c r="AT26" s="450"/>
      <c r="AU26" s="451"/>
      <c r="AV26" s="451"/>
      <c r="AW26" s="451"/>
      <c r="AX26" s="451"/>
      <c r="AY26" s="451"/>
      <c r="AZ26" s="451"/>
      <c r="BA26" s="451"/>
      <c r="BB26" s="451"/>
      <c r="BC26" s="452">
        <f>'Łączny współ kap_TCR'!BC58</f>
        <v>1.2963</v>
      </c>
      <c r="BD26" s="452">
        <f>'Łączny współ kap_TCR'!BD58</f>
        <v>1.5045999999999999</v>
      </c>
      <c r="BE26" s="452">
        <f>'Łączny współ kap_TCR'!BE58</f>
        <v>1.4666999999999999</v>
      </c>
      <c r="BF26" s="452">
        <f>'Łączny współ kap_TCR'!BF58</f>
        <v>1.5212000000000001</v>
      </c>
      <c r="BG26" s="453">
        <f>'Łączny współ kap_TCR'!BG58</f>
        <v>0.20130000000000001</v>
      </c>
      <c r="BH26" s="452">
        <f>'Łączny współ kap_TCR'!BH58</f>
        <v>0.1986</v>
      </c>
      <c r="BI26" s="452">
        <f>'Łączny współ kap_TCR'!BI58</f>
        <v>0.1895</v>
      </c>
      <c r="BJ26" s="454">
        <f>'Łączny współ kap_TCR'!BJ58</f>
        <v>0.1709</v>
      </c>
      <c r="BK26" s="452">
        <f>'Łączny współ kap_TCR'!BK58</f>
        <v>0.1638</v>
      </c>
      <c r="BL26" s="452">
        <f>'Łączny współ kap_TCR'!BL58</f>
        <v>0.15720000000000001</v>
      </c>
      <c r="BM26" s="452">
        <f>'Łączny współ kap_TCR'!BM58</f>
        <v>0.1565</v>
      </c>
      <c r="BN26" s="452">
        <f>'Łączny współ kap_TCR'!BN58</f>
        <v>0.1784</v>
      </c>
      <c r="BO26" s="453">
        <f>'Łączny współ kap_TCR'!BO58</f>
        <v>0.17879999999999999</v>
      </c>
      <c r="BP26" s="452">
        <f>'Łączny współ kap_TCR'!BP58</f>
        <v>0.18490000000000001</v>
      </c>
      <c r="BQ26" s="452">
        <f>'Łączny współ kap_TCR'!BQ58</f>
        <v>0.18140000000000001</v>
      </c>
      <c r="BR26" s="454">
        <f>'Łączny współ kap_TCR'!BR58</f>
        <v>0.18740000000000001</v>
      </c>
      <c r="BS26" s="452">
        <f>'Łączny współ kap_TCR'!BS58</f>
        <v>0.1787</v>
      </c>
      <c r="BT26" s="452">
        <f>'Łączny współ kap_TCR'!BT58</f>
        <v>0.16309999999999999</v>
      </c>
      <c r="BU26" s="452">
        <f>'Łączny współ kap_TCR'!BU58</f>
        <v>0.1578</v>
      </c>
      <c r="BV26" s="452">
        <f>'Łączny współ kap_TCR'!BV58</f>
        <v>0.16450000000000001</v>
      </c>
      <c r="BW26" s="453">
        <f>'Łączny współ kap_TCR'!BW58</f>
        <v>0.17810000000000001</v>
      </c>
      <c r="BX26" s="452">
        <f>'Łączny współ kap_TCR'!BX58</f>
        <v>0.1731</v>
      </c>
      <c r="BY26" s="452">
        <f>'Łączny współ kap_TCR'!BY58</f>
        <v>0.16370000000000001</v>
      </c>
      <c r="BZ26" s="454">
        <f>'Łączny współ kap_TCR'!BZ58</f>
        <v>0.1724</v>
      </c>
      <c r="CA26" s="452">
        <f>'Łączny współ kap_TCR'!CA58</f>
        <v>0.17369999999999999</v>
      </c>
      <c r="CB26" s="452">
        <f>'Łączny współ kap_TCR'!CB58</f>
        <v>0.17610000000000001</v>
      </c>
      <c r="CC26" s="452">
        <f>'Łączny współ kap_TCR'!CC58</f>
        <v>0.1711</v>
      </c>
    </row>
    <row r="27" spans="1:81" s="66" customFormat="1" ht="11.25">
      <c r="A27" s="449" t="s">
        <v>646</v>
      </c>
      <c r="B27" s="449" t="s">
        <v>647</v>
      </c>
      <c r="C27" s="451"/>
      <c r="D27" s="451"/>
      <c r="E27" s="451"/>
      <c r="F27" s="451"/>
      <c r="G27" s="451"/>
      <c r="H27" s="451"/>
      <c r="I27" s="451"/>
      <c r="J27" s="451"/>
      <c r="K27" s="451"/>
      <c r="L27" s="451"/>
      <c r="M27" s="451"/>
      <c r="N27" s="451"/>
      <c r="O27" s="451"/>
      <c r="P27" s="451"/>
      <c r="Q27" s="451"/>
      <c r="R27" s="451"/>
      <c r="S27" s="451"/>
      <c r="T27" s="451"/>
      <c r="U27" s="451"/>
      <c r="V27" s="451"/>
      <c r="W27" s="451"/>
      <c r="X27" s="451"/>
      <c r="Y27" s="451"/>
      <c r="Z27" s="451"/>
      <c r="AA27" s="451"/>
      <c r="AB27" s="451"/>
      <c r="AC27" s="451"/>
      <c r="AD27" s="451"/>
      <c r="AE27" s="451"/>
      <c r="AF27" s="451"/>
      <c r="AG27" s="451"/>
      <c r="AH27" s="451"/>
      <c r="AI27" s="451"/>
      <c r="AJ27" s="451"/>
      <c r="AK27" s="451"/>
      <c r="AL27" s="451"/>
      <c r="AM27" s="451"/>
      <c r="AN27" s="451"/>
      <c r="AO27" s="451"/>
      <c r="AP27" s="451"/>
      <c r="AQ27" s="450"/>
      <c r="AR27" s="450"/>
      <c r="AS27" s="450"/>
      <c r="AT27" s="450"/>
      <c r="AU27" s="451"/>
      <c r="AV27" s="451"/>
      <c r="AW27" s="451"/>
      <c r="AX27" s="451"/>
      <c r="AY27" s="451"/>
      <c r="AZ27" s="451"/>
      <c r="BA27" s="451"/>
      <c r="BB27" s="451"/>
      <c r="BC27" s="452"/>
      <c r="BD27" s="452"/>
      <c r="BE27" s="452"/>
      <c r="BF27" s="452"/>
      <c r="BG27" s="453"/>
      <c r="BH27" s="452"/>
      <c r="BI27" s="452"/>
      <c r="BJ27" s="454">
        <v>0.17086014613511089</v>
      </c>
      <c r="BK27" s="452">
        <v>0.16381142928598225</v>
      </c>
      <c r="BL27" s="452">
        <v>0.15717423864203695</v>
      </c>
      <c r="BM27" s="452">
        <v>0.15649691544695779</v>
      </c>
      <c r="BN27" s="452">
        <v>0.17838608782684851</v>
      </c>
      <c r="BO27" s="453">
        <v>0.1911612154871998</v>
      </c>
      <c r="BP27" s="452">
        <v>0.19703321703304888</v>
      </c>
      <c r="BQ27" s="452">
        <v>0.19381878093652816</v>
      </c>
      <c r="BR27" s="454">
        <v>0.26313250500560015</v>
      </c>
      <c r="BS27" s="452">
        <v>0.2496048306713031</v>
      </c>
      <c r="BT27" s="452">
        <v>0.23138427681441123</v>
      </c>
      <c r="BU27" s="452">
        <v>0.22374718473011357</v>
      </c>
      <c r="BV27" s="452">
        <v>0.24151545391630241</v>
      </c>
      <c r="BW27" s="453">
        <v>0.26129051001011788</v>
      </c>
      <c r="BX27" s="452">
        <v>0.25597767652673836</v>
      </c>
      <c r="BY27" s="452">
        <v>0.24467841248509084</v>
      </c>
      <c r="BZ27" s="454">
        <v>0.26030053682187132</v>
      </c>
      <c r="CA27" s="452">
        <v>0.25398282301927322</v>
      </c>
      <c r="CB27" s="452">
        <v>0.25594391592837801</v>
      </c>
      <c r="CC27" s="452">
        <v>0.25159180832221101</v>
      </c>
    </row>
    <row r="28" spans="1:81" s="199" customFormat="1" ht="12.75" hidden="1" customHeight="1">
      <c r="A28" s="455"/>
      <c r="B28" s="455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6"/>
      <c r="T28" s="456"/>
      <c r="U28" s="456"/>
      <c r="V28" s="456"/>
      <c r="W28" s="456"/>
      <c r="X28" s="457"/>
      <c r="Y28" s="457"/>
      <c r="Z28" s="457"/>
      <c r="AA28" s="456"/>
      <c r="AB28" s="456"/>
      <c r="AC28" s="456"/>
      <c r="AD28" s="456"/>
      <c r="AE28" s="456"/>
      <c r="AF28" s="456"/>
      <c r="AG28" s="456"/>
      <c r="AH28" s="456"/>
      <c r="AI28" s="456"/>
      <c r="AJ28" s="456"/>
      <c r="AK28" s="456"/>
      <c r="AL28" s="456"/>
      <c r="AM28" s="456"/>
      <c r="AN28" s="456"/>
      <c r="AO28" s="456"/>
      <c r="AP28" s="456"/>
      <c r="AQ28" s="456"/>
      <c r="AR28" s="456"/>
      <c r="AS28" s="456"/>
      <c r="AT28" s="451"/>
      <c r="AU28" s="458"/>
      <c r="AV28" s="458"/>
      <c r="AW28" s="458"/>
      <c r="AX28" s="458"/>
      <c r="AY28" s="458"/>
      <c r="AZ28" s="458"/>
      <c r="BA28" s="458"/>
      <c r="BB28" s="458"/>
      <c r="BC28" s="458"/>
      <c r="BD28" s="458"/>
      <c r="BE28" s="458"/>
      <c r="BF28" s="458"/>
      <c r="BG28" s="459"/>
      <c r="BH28" s="458"/>
      <c r="BI28" s="458"/>
      <c r="BJ28" s="460"/>
      <c r="BK28" s="458"/>
      <c r="BL28" s="458"/>
      <c r="BM28" s="458"/>
      <c r="BN28" s="458"/>
      <c r="BO28" s="459"/>
      <c r="BP28" s="458"/>
      <c r="BQ28" s="458"/>
      <c r="BR28" s="460"/>
      <c r="BS28" s="458"/>
      <c r="BT28" s="458"/>
      <c r="BU28" s="458"/>
      <c r="BV28" s="458"/>
      <c r="BW28" s="459"/>
      <c r="BX28" s="458"/>
      <c r="BY28" s="458"/>
      <c r="BZ28" s="460"/>
      <c r="CA28" s="458"/>
      <c r="CB28" s="458"/>
      <c r="CC28" s="458"/>
    </row>
    <row r="29" spans="1:81" s="199" customFormat="1" ht="12.75" customHeight="1">
      <c r="A29" s="449" t="s">
        <v>648</v>
      </c>
      <c r="B29" s="449" t="s">
        <v>649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6"/>
      <c r="T29" s="456"/>
      <c r="U29" s="456"/>
      <c r="V29" s="456"/>
      <c r="W29" s="456"/>
      <c r="X29" s="457"/>
      <c r="Y29" s="457"/>
      <c r="Z29" s="457"/>
      <c r="AA29" s="456"/>
      <c r="AB29" s="456"/>
      <c r="AC29" s="456"/>
      <c r="AD29" s="456"/>
      <c r="AE29" s="456"/>
      <c r="AF29" s="456"/>
      <c r="AG29" s="456"/>
      <c r="AH29" s="456"/>
      <c r="AI29" s="456"/>
      <c r="AJ29" s="456"/>
      <c r="AK29" s="456"/>
      <c r="AL29" s="456"/>
      <c r="AM29" s="456"/>
      <c r="AN29" s="456"/>
      <c r="AO29" s="456"/>
      <c r="AP29" s="456"/>
      <c r="AQ29" s="451"/>
      <c r="AR29" s="451"/>
      <c r="AS29" s="451"/>
      <c r="AT29" s="451"/>
      <c r="AU29" s="451"/>
      <c r="AV29" s="451"/>
      <c r="AW29" s="451"/>
      <c r="AX29" s="451"/>
      <c r="AY29" s="451"/>
      <c r="AZ29" s="451"/>
      <c r="BA29" s="451"/>
      <c r="BB29" s="451"/>
      <c r="BC29" s="452">
        <v>6.4299999999999996E-2</v>
      </c>
      <c r="BD29" s="452">
        <v>6.9599999999999995E-2</v>
      </c>
      <c r="BE29" s="452">
        <v>6.8500000000000005E-2</v>
      </c>
      <c r="BF29" s="452">
        <v>7.3099999999999998E-2</v>
      </c>
      <c r="BG29" s="453">
        <v>7.0499999999999993E-2</v>
      </c>
      <c r="BH29" s="452">
        <v>7.1900000000000006E-2</v>
      </c>
      <c r="BI29" s="452">
        <v>7.1099999999999997E-2</v>
      </c>
      <c r="BJ29" s="454">
        <v>6.948962377456136E-2</v>
      </c>
      <c r="BK29" s="452">
        <v>6.5683733765554558E-2</v>
      </c>
      <c r="BL29" s="452">
        <v>6.3373162748630238E-2</v>
      </c>
      <c r="BM29" s="452">
        <v>6.3757473743667137E-2</v>
      </c>
      <c r="BN29" s="452">
        <v>6.9753025638825725E-2</v>
      </c>
      <c r="BO29" s="453">
        <v>6.6584008126340424E-2</v>
      </c>
      <c r="BP29" s="452">
        <v>6.7242187784018692E-2</v>
      </c>
      <c r="BQ29" s="452">
        <v>6.5000000000000002E-2</v>
      </c>
      <c r="BR29" s="454">
        <v>6.7500000000000004E-2</v>
      </c>
      <c r="BS29" s="452">
        <v>6.6600000000000006E-2</v>
      </c>
      <c r="BT29" s="452">
        <v>6.3600000000000004E-2</v>
      </c>
      <c r="BU29" s="452">
        <v>6.2E-2</v>
      </c>
      <c r="BV29" s="452">
        <v>6.6000000000000003E-2</v>
      </c>
      <c r="BW29" s="453">
        <v>6.1600000000000002E-2</v>
      </c>
      <c r="BX29" s="452">
        <v>5.8500000000000003E-2</v>
      </c>
      <c r="BY29" s="452">
        <v>5.67E-2</v>
      </c>
      <c r="BZ29" s="454">
        <v>6.2100000000000002E-2</v>
      </c>
      <c r="CA29" s="452">
        <v>5.6300000000000003E-2</v>
      </c>
      <c r="CB29" s="452">
        <v>5.5599999999999997E-2</v>
      </c>
      <c r="CC29" s="452">
        <v>5.4100000000000002E-2</v>
      </c>
    </row>
    <row r="30" spans="1:81" s="199" customFormat="1" ht="12.75" customHeight="1">
      <c r="A30" s="449" t="s">
        <v>650</v>
      </c>
      <c r="B30" s="449" t="s">
        <v>651</v>
      </c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6"/>
      <c r="T30" s="456"/>
      <c r="U30" s="456"/>
      <c r="V30" s="456"/>
      <c r="W30" s="456"/>
      <c r="X30" s="457"/>
      <c r="Y30" s="457"/>
      <c r="Z30" s="457"/>
      <c r="AA30" s="456"/>
      <c r="AB30" s="456"/>
      <c r="AC30" s="456"/>
      <c r="AD30" s="456"/>
      <c r="AE30" s="456"/>
      <c r="AF30" s="456"/>
      <c r="AG30" s="456"/>
      <c r="AH30" s="456"/>
      <c r="AI30" s="456"/>
      <c r="AJ30" s="456"/>
      <c r="AK30" s="456"/>
      <c r="AL30" s="456"/>
      <c r="AM30" s="456"/>
      <c r="AN30" s="456"/>
      <c r="AO30" s="456"/>
      <c r="AP30" s="456"/>
      <c r="AQ30" s="464"/>
      <c r="AR30" s="464"/>
      <c r="AS30" s="464"/>
      <c r="AT30" s="464"/>
      <c r="AU30" s="464"/>
      <c r="AV30" s="464"/>
      <c r="AW30" s="464"/>
      <c r="AX30" s="464"/>
      <c r="AY30" s="464"/>
      <c r="AZ30" s="464"/>
      <c r="BA30" s="464"/>
      <c r="BB30" s="464"/>
      <c r="BC30" s="465">
        <v>1.41</v>
      </c>
      <c r="BD30" s="465">
        <v>2.23</v>
      </c>
      <c r="BE30" s="465">
        <v>2.13</v>
      </c>
      <c r="BF30" s="465">
        <v>2.2000000000000002</v>
      </c>
      <c r="BG30" s="466">
        <v>2.08</v>
      </c>
      <c r="BH30" s="465">
        <v>2</v>
      </c>
      <c r="BI30" s="465">
        <v>2</v>
      </c>
      <c r="BJ30" s="467">
        <v>1.64</v>
      </c>
      <c r="BK30" s="465">
        <v>1.26</v>
      </c>
      <c r="BL30" s="465">
        <v>1.32</v>
      </c>
      <c r="BM30" s="465">
        <v>1.32</v>
      </c>
      <c r="BN30" s="465">
        <v>1.52</v>
      </c>
      <c r="BO30" s="466">
        <v>2.21</v>
      </c>
      <c r="BP30" s="465">
        <v>1.43</v>
      </c>
      <c r="BQ30" s="465">
        <v>1.68</v>
      </c>
      <c r="BR30" s="467">
        <v>2.16</v>
      </c>
      <c r="BS30" s="465">
        <v>1.94</v>
      </c>
      <c r="BT30" s="465">
        <v>1.97</v>
      </c>
      <c r="BU30" s="465">
        <v>2.12</v>
      </c>
      <c r="BV30" s="465">
        <v>2.79</v>
      </c>
      <c r="BW30" s="466">
        <v>2.41</v>
      </c>
      <c r="BX30" s="465">
        <v>2.3199999999999998</v>
      </c>
      <c r="BY30" s="465">
        <v>2.31</v>
      </c>
      <c r="BZ30" s="467">
        <v>2.5099999999999998</v>
      </c>
      <c r="CA30" s="465">
        <v>1.99</v>
      </c>
      <c r="CB30" s="465">
        <v>2.15</v>
      </c>
      <c r="CC30" s="465">
        <v>1.94</v>
      </c>
    </row>
    <row r="31" spans="1:81" s="199" customFormat="1" ht="12.75" customHeight="1">
      <c r="A31" s="449" t="s">
        <v>652</v>
      </c>
      <c r="B31" s="449" t="s">
        <v>653</v>
      </c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6"/>
      <c r="T31" s="456"/>
      <c r="U31" s="456"/>
      <c r="V31" s="456"/>
      <c r="W31" s="456"/>
      <c r="X31" s="457"/>
      <c r="Y31" s="457"/>
      <c r="Z31" s="457"/>
      <c r="AA31" s="456"/>
      <c r="AB31" s="456"/>
      <c r="AC31" s="456"/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6"/>
      <c r="AO31" s="456"/>
      <c r="AP31" s="456"/>
      <c r="AQ31" s="464"/>
      <c r="AR31" s="464"/>
      <c r="AS31" s="464"/>
      <c r="AT31" s="464"/>
      <c r="AU31" s="464"/>
      <c r="AV31" s="464"/>
      <c r="AW31" s="464"/>
      <c r="AX31" s="464"/>
      <c r="AY31" s="464"/>
      <c r="AZ31" s="464"/>
      <c r="BA31" s="464"/>
      <c r="BB31" s="464"/>
      <c r="BC31" s="465">
        <v>1.3</v>
      </c>
      <c r="BD31" s="465">
        <v>1.44</v>
      </c>
      <c r="BE31" s="465">
        <v>1.44</v>
      </c>
      <c r="BF31" s="465">
        <v>1.44</v>
      </c>
      <c r="BG31" s="466">
        <v>1.42</v>
      </c>
      <c r="BH31" s="465">
        <v>1.63</v>
      </c>
      <c r="BI31" s="465">
        <v>1.57</v>
      </c>
      <c r="BJ31" s="467">
        <v>1.58</v>
      </c>
      <c r="BK31" s="465">
        <v>1.53</v>
      </c>
      <c r="BL31" s="465">
        <v>1.53</v>
      </c>
      <c r="BM31" s="465">
        <v>1.54</v>
      </c>
      <c r="BN31" s="465">
        <v>1.56</v>
      </c>
      <c r="BO31" s="466">
        <v>1.64</v>
      </c>
      <c r="BP31" s="465">
        <v>1.55</v>
      </c>
      <c r="BQ31" s="465">
        <v>1.63</v>
      </c>
      <c r="BR31" s="467">
        <v>1.71</v>
      </c>
      <c r="BS31" s="465">
        <v>1.76</v>
      </c>
      <c r="BT31" s="465">
        <v>1.72</v>
      </c>
      <c r="BU31" s="465">
        <v>1.72</v>
      </c>
      <c r="BV31" s="465">
        <v>1.78</v>
      </c>
      <c r="BW31" s="466">
        <v>1.78</v>
      </c>
      <c r="BX31" s="465">
        <v>1.8</v>
      </c>
      <c r="BY31" s="465">
        <v>1.75</v>
      </c>
      <c r="BZ31" s="467">
        <v>1.62</v>
      </c>
      <c r="CA31" s="465">
        <v>1.66</v>
      </c>
      <c r="CB31" s="465">
        <v>1.69</v>
      </c>
      <c r="CC31" s="465">
        <v>1.7</v>
      </c>
    </row>
    <row r="32" spans="1:81" s="66" customFormat="1" ht="11.25">
      <c r="A32" s="449"/>
      <c r="B32" s="449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8"/>
      <c r="T32" s="468"/>
      <c r="U32" s="468"/>
      <c r="V32" s="468"/>
      <c r="W32" s="468"/>
      <c r="X32" s="468"/>
      <c r="Y32" s="468"/>
      <c r="Z32" s="468"/>
      <c r="AA32" s="468"/>
      <c r="AB32" s="468"/>
      <c r="AC32" s="468"/>
      <c r="AD32" s="468"/>
      <c r="AE32" s="468"/>
      <c r="AF32" s="468"/>
      <c r="AG32" s="468"/>
      <c r="AH32" s="468"/>
      <c r="AI32" s="468"/>
      <c r="AJ32" s="468"/>
      <c r="AK32" s="468"/>
      <c r="AL32" s="468"/>
      <c r="AM32" s="468"/>
      <c r="AN32" s="468"/>
      <c r="AO32" s="468"/>
      <c r="AP32" s="468"/>
      <c r="AQ32" s="468"/>
      <c r="AR32" s="468"/>
      <c r="AS32" s="468"/>
      <c r="AT32" s="468"/>
      <c r="AU32" s="468"/>
      <c r="AV32" s="468"/>
      <c r="AW32" s="468"/>
      <c r="AX32" s="468"/>
      <c r="AY32" s="468"/>
      <c r="AZ32" s="468"/>
      <c r="BA32" s="468"/>
      <c r="BB32" s="468"/>
      <c r="BC32" s="469"/>
      <c r="BD32" s="469"/>
      <c r="BE32" s="469"/>
      <c r="BF32" s="469"/>
      <c r="BG32" s="470"/>
      <c r="BH32" s="469"/>
      <c r="BI32" s="469"/>
      <c r="BJ32" s="471"/>
      <c r="BK32" s="469"/>
      <c r="BL32" s="469"/>
      <c r="BM32" s="469"/>
      <c r="BN32" s="469"/>
      <c r="BO32" s="470"/>
      <c r="BP32" s="469"/>
      <c r="BQ32" s="469"/>
      <c r="BR32" s="471"/>
      <c r="BS32" s="469"/>
      <c r="BT32" s="469"/>
      <c r="BU32" s="469"/>
      <c r="BV32" s="469"/>
      <c r="BW32" s="470"/>
      <c r="BX32" s="469"/>
      <c r="BY32" s="469"/>
      <c r="BZ32" s="471"/>
      <c r="CA32" s="469"/>
      <c r="CB32" s="469"/>
      <c r="CC32" s="469"/>
    </row>
    <row r="33" spans="1:81" s="66" customFormat="1" ht="11.25">
      <c r="A33" s="472" t="s">
        <v>654</v>
      </c>
      <c r="B33" s="472" t="s">
        <v>655</v>
      </c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8"/>
      <c r="T33" s="468"/>
      <c r="U33" s="468"/>
      <c r="V33" s="468"/>
      <c r="W33" s="468"/>
      <c r="X33" s="468"/>
      <c r="Y33" s="468"/>
      <c r="Z33" s="468"/>
      <c r="AA33" s="468"/>
      <c r="AB33" s="468"/>
      <c r="AC33" s="468"/>
      <c r="AD33" s="468"/>
      <c r="AE33" s="468"/>
      <c r="AF33" s="468"/>
      <c r="AG33" s="468"/>
      <c r="AH33" s="468"/>
      <c r="AI33" s="468"/>
      <c r="AJ33" s="468"/>
      <c r="AK33" s="468"/>
      <c r="AL33" s="468"/>
      <c r="AM33" s="468"/>
      <c r="AN33" s="468"/>
      <c r="AO33" s="468"/>
      <c r="AP33" s="468"/>
      <c r="AQ33" s="468"/>
      <c r="AR33" s="468"/>
      <c r="AS33" s="468"/>
      <c r="AT33" s="468"/>
      <c r="AU33" s="468"/>
      <c r="AV33" s="473"/>
      <c r="AW33" s="473"/>
      <c r="AX33" s="473"/>
      <c r="AY33" s="468"/>
      <c r="AZ33" s="473"/>
      <c r="BA33" s="473"/>
      <c r="BB33" s="473"/>
      <c r="BC33" s="469"/>
      <c r="BD33" s="474"/>
      <c r="BE33" s="474"/>
      <c r="BF33" s="474"/>
      <c r="BG33" s="470"/>
      <c r="BH33" s="474"/>
      <c r="BI33" s="474"/>
      <c r="BJ33" s="475"/>
      <c r="BK33" s="469"/>
      <c r="BL33" s="474"/>
      <c r="BM33" s="474"/>
      <c r="BN33" s="474"/>
      <c r="BO33" s="470"/>
      <c r="BP33" s="474"/>
      <c r="BQ33" s="474"/>
      <c r="BR33" s="475"/>
      <c r="BS33" s="469"/>
      <c r="BT33" s="474" t="s">
        <v>770</v>
      </c>
      <c r="BU33" s="474" t="s">
        <v>770</v>
      </c>
      <c r="BV33" s="474" t="s">
        <v>770</v>
      </c>
      <c r="BW33" s="470"/>
      <c r="BX33" s="474"/>
      <c r="BY33" s="474"/>
      <c r="BZ33" s="475"/>
      <c r="CA33" s="469"/>
      <c r="CB33" s="474"/>
      <c r="CC33" s="474"/>
    </row>
    <row r="34" spans="1:81" s="66" customFormat="1" ht="11.25">
      <c r="A34" s="449" t="s">
        <v>656</v>
      </c>
      <c r="B34" s="449" t="s">
        <v>657</v>
      </c>
      <c r="C34" s="476"/>
      <c r="D34" s="476"/>
      <c r="E34" s="476"/>
      <c r="F34" s="476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7"/>
      <c r="T34" s="477"/>
      <c r="U34" s="477"/>
      <c r="V34" s="477"/>
      <c r="W34" s="477"/>
      <c r="X34" s="477"/>
      <c r="Y34" s="477"/>
      <c r="Z34" s="477"/>
      <c r="AA34" s="477"/>
      <c r="AB34" s="477"/>
      <c r="AC34" s="477"/>
      <c r="AD34" s="477"/>
      <c r="AE34" s="478"/>
      <c r="AF34" s="478"/>
      <c r="AG34" s="478"/>
      <c r="AH34" s="478"/>
      <c r="AI34" s="477"/>
      <c r="AJ34" s="477"/>
      <c r="AK34" s="477"/>
      <c r="AL34" s="477"/>
      <c r="AM34" s="477"/>
      <c r="AN34" s="478"/>
      <c r="AO34" s="478"/>
      <c r="AP34" s="478"/>
      <c r="AQ34" s="477"/>
      <c r="AR34" s="477"/>
      <c r="AS34" s="477"/>
      <c r="AT34" s="477"/>
      <c r="AU34" s="478"/>
      <c r="AV34" s="477"/>
      <c r="AW34" s="477"/>
      <c r="AX34" s="477"/>
      <c r="AY34" s="478"/>
      <c r="AZ34" s="477"/>
      <c r="BA34" s="477"/>
      <c r="BB34" s="477"/>
      <c r="BC34" s="479">
        <f t="shared" ref="BC34:CC34" si="0">SUM(AZ11:BC11)/AVERAGE(AY14:BC14)*100</f>
        <v>0.15592060312658768</v>
      </c>
      <c r="BD34" s="480">
        <f t="shared" si="0"/>
        <v>0.33193134022962373</v>
      </c>
      <c r="BE34" s="480">
        <f t="shared" si="0"/>
        <v>0.57234415173081943</v>
      </c>
      <c r="BF34" s="480">
        <f t="shared" si="0"/>
        <v>0.73990510634062179</v>
      </c>
      <c r="BG34" s="481">
        <f t="shared" si="0"/>
        <v>0.79343728795837754</v>
      </c>
      <c r="BH34" s="480">
        <f t="shared" si="0"/>
        <v>0.92936015539113614</v>
      </c>
      <c r="BI34" s="480">
        <f t="shared" si="0"/>
        <v>1.012859635183829</v>
      </c>
      <c r="BJ34" s="482">
        <f t="shared" si="0"/>
        <v>1.176475385769745</v>
      </c>
      <c r="BK34" s="479">
        <f t="shared" si="0"/>
        <v>1.3515948819607138</v>
      </c>
      <c r="BL34" s="480">
        <f t="shared" si="0"/>
        <v>1.3082921454523393</v>
      </c>
      <c r="BM34" s="480">
        <f t="shared" si="0"/>
        <v>0.82781377177588689</v>
      </c>
      <c r="BN34" s="480">
        <f t="shared" si="0"/>
        <v>0.81278760541580197</v>
      </c>
      <c r="BO34" s="481">
        <f t="shared" si="0"/>
        <v>0.84690933627298814</v>
      </c>
      <c r="BP34" s="480">
        <f t="shared" si="0"/>
        <v>1.0723399139942407</v>
      </c>
      <c r="BQ34" s="480">
        <f t="shared" si="0"/>
        <v>1.7143327155477235</v>
      </c>
      <c r="BR34" s="482">
        <f t="shared" si="0"/>
        <v>1.9294266896060337</v>
      </c>
      <c r="BS34" s="479">
        <f t="shared" si="0"/>
        <v>1.9071663091168871</v>
      </c>
      <c r="BT34" s="480">
        <f t="shared" si="0"/>
        <v>1.8175631821553457</v>
      </c>
      <c r="BU34" s="480">
        <f t="shared" si="0"/>
        <v>1.7539809820025596</v>
      </c>
      <c r="BV34" s="480">
        <f t="shared" si="0"/>
        <v>1.7307919333765933</v>
      </c>
      <c r="BW34" s="481">
        <f t="shared" si="0"/>
        <v>1.7069159256422322</v>
      </c>
      <c r="BX34" s="480">
        <f t="shared" si="0"/>
        <v>1.7335713699167583</v>
      </c>
      <c r="BY34" s="480">
        <f t="shared" si="0"/>
        <v>1.6939452392354781</v>
      </c>
      <c r="BZ34" s="482">
        <f t="shared" si="0"/>
        <v>1.6828583820004981</v>
      </c>
      <c r="CA34" s="479">
        <f t="shared" si="0"/>
        <v>1.5650610169443753</v>
      </c>
      <c r="CB34" s="480">
        <f t="shared" si="0"/>
        <v>1.5370353798219361</v>
      </c>
      <c r="CC34" s="480">
        <f t="shared" si="0"/>
        <v>1.5035188526830878</v>
      </c>
    </row>
    <row r="35" spans="1:81" s="66" customFormat="1" ht="11.25">
      <c r="A35" s="449" t="s">
        <v>658</v>
      </c>
      <c r="B35" s="449" t="s">
        <v>659</v>
      </c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6"/>
      <c r="T35" s="476"/>
      <c r="U35" s="476"/>
      <c r="V35" s="476"/>
      <c r="W35" s="476"/>
      <c r="X35" s="476"/>
      <c r="Y35" s="476"/>
      <c r="Z35" s="476"/>
      <c r="AA35" s="476"/>
      <c r="AB35" s="476"/>
      <c r="AC35" s="476"/>
      <c r="AD35" s="476"/>
      <c r="AE35" s="483"/>
      <c r="AF35" s="483"/>
      <c r="AG35" s="483"/>
      <c r="AH35" s="483"/>
      <c r="AI35" s="476"/>
      <c r="AJ35" s="476"/>
      <c r="AK35" s="476"/>
      <c r="AL35" s="476"/>
      <c r="AM35" s="476"/>
      <c r="AN35" s="483"/>
      <c r="AO35" s="483"/>
      <c r="AP35" s="483"/>
      <c r="AQ35" s="476"/>
      <c r="AR35" s="476"/>
      <c r="AS35" s="476"/>
      <c r="AT35" s="476"/>
      <c r="AU35" s="483"/>
      <c r="AV35" s="476"/>
      <c r="AW35" s="476"/>
      <c r="AX35" s="476"/>
      <c r="AY35" s="483"/>
      <c r="AZ35" s="476"/>
      <c r="BA35" s="476"/>
      <c r="BB35" s="476"/>
      <c r="BC35" s="484">
        <f t="shared" ref="BC35:CC35" si="1">SUM(AZ11:BC11)/AVERAGE(AY20:BC20)*100</f>
        <v>1.5397035926417162</v>
      </c>
      <c r="BD35" s="485">
        <f t="shared" si="1"/>
        <v>3.2830199286055599</v>
      </c>
      <c r="BE35" s="485">
        <f t="shared" si="1"/>
        <v>5.6707215771694379</v>
      </c>
      <c r="BF35" s="485">
        <f t="shared" si="1"/>
        <v>7.3525573216469073</v>
      </c>
      <c r="BG35" s="486">
        <f t="shared" si="1"/>
        <v>8.0629987493220874</v>
      </c>
      <c r="BH35" s="485">
        <f t="shared" si="1"/>
        <v>9.6568649029361282</v>
      </c>
      <c r="BI35" s="485">
        <f t="shared" si="1"/>
        <v>10.841326938449241</v>
      </c>
      <c r="BJ35" s="487">
        <f t="shared" si="1"/>
        <v>13.575352618019693</v>
      </c>
      <c r="BK35" s="484">
        <f t="shared" si="1"/>
        <v>17.505964278805855</v>
      </c>
      <c r="BL35" s="485">
        <f t="shared" si="1"/>
        <v>19.748308764881394</v>
      </c>
      <c r="BM35" s="485">
        <f t="shared" si="1"/>
        <v>14.999912689681667</v>
      </c>
      <c r="BN35" s="485">
        <f t="shared" si="1"/>
        <v>17.429326825299977</v>
      </c>
      <c r="BO35" s="486">
        <f t="shared" si="1"/>
        <v>19.518750799948805</v>
      </c>
      <c r="BP35" s="485">
        <f t="shared" si="1"/>
        <v>24.186591077150606</v>
      </c>
      <c r="BQ35" s="485">
        <f t="shared" si="1"/>
        <v>34.15020748365955</v>
      </c>
      <c r="BR35" s="487">
        <f t="shared" si="1"/>
        <v>33.920442394060679</v>
      </c>
      <c r="BS35" s="484">
        <f t="shared" si="1"/>
        <v>30.757623132451499</v>
      </c>
      <c r="BT35" s="485">
        <f t="shared" si="1"/>
        <v>28.701972729530805</v>
      </c>
      <c r="BU35" s="485">
        <f t="shared" si="1"/>
        <v>27.149860207369514</v>
      </c>
      <c r="BV35" s="485">
        <f t="shared" si="1"/>
        <v>26.722039413326158</v>
      </c>
      <c r="BW35" s="486">
        <f t="shared" si="1"/>
        <v>26.186442700007156</v>
      </c>
      <c r="BX35" s="485">
        <f t="shared" si="1"/>
        <v>27.143503416748022</v>
      </c>
      <c r="BY35" s="485">
        <f t="shared" si="1"/>
        <v>25.680216680340308</v>
      </c>
      <c r="BZ35" s="487">
        <f t="shared" si="1"/>
        <v>24.619782976055092</v>
      </c>
      <c r="CA35" s="484">
        <f t="shared" si="1"/>
        <v>22.778085451151721</v>
      </c>
      <c r="CB35" s="485">
        <f t="shared" si="1"/>
        <v>22.871432056599168</v>
      </c>
      <c r="CC35" s="485">
        <f t="shared" si="1"/>
        <v>22.661654135338345</v>
      </c>
    </row>
    <row r="36" spans="1:81" s="66" customFormat="1" ht="11.25">
      <c r="A36" s="449" t="s">
        <v>660</v>
      </c>
      <c r="B36" s="449" t="s">
        <v>661</v>
      </c>
      <c r="C36" s="476"/>
      <c r="D36" s="476"/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  <c r="P36" s="476"/>
      <c r="Q36" s="476"/>
      <c r="R36" s="476"/>
      <c r="S36" s="476"/>
      <c r="T36" s="476"/>
      <c r="U36" s="476"/>
      <c r="V36" s="476"/>
      <c r="W36" s="476"/>
      <c r="X36" s="476"/>
      <c r="Y36" s="476"/>
      <c r="Z36" s="476"/>
      <c r="AA36" s="476"/>
      <c r="AB36" s="476"/>
      <c r="AC36" s="476"/>
      <c r="AD36" s="476"/>
      <c r="AE36" s="483"/>
      <c r="AF36" s="483"/>
      <c r="AG36" s="483"/>
      <c r="AH36" s="483"/>
      <c r="AI36" s="476"/>
      <c r="AJ36" s="476"/>
      <c r="AK36" s="476"/>
      <c r="AL36" s="476"/>
      <c r="AM36" s="476"/>
      <c r="AN36" s="483"/>
      <c r="AO36" s="483"/>
      <c r="AP36" s="483"/>
      <c r="AQ36" s="476"/>
      <c r="AR36" s="476"/>
      <c r="AS36" s="476"/>
      <c r="AT36" s="476"/>
      <c r="AU36" s="483"/>
      <c r="AV36" s="476"/>
      <c r="AW36" s="476"/>
      <c r="AX36" s="476"/>
      <c r="AY36" s="483"/>
      <c r="AZ36" s="476"/>
      <c r="BA36" s="476"/>
      <c r="BB36" s="476"/>
      <c r="BC36" s="484">
        <f t="shared" ref="BC36:BP36" si="2">-ROUND(BC8/BC7*100,1)</f>
        <v>49.6</v>
      </c>
      <c r="BD36" s="485">
        <f t="shared" si="2"/>
        <v>42.2</v>
      </c>
      <c r="BE36" s="485">
        <f t="shared" si="2"/>
        <v>43</v>
      </c>
      <c r="BF36" s="485">
        <f t="shared" si="2"/>
        <v>42.6</v>
      </c>
      <c r="BG36" s="486">
        <f t="shared" si="2"/>
        <v>51.2</v>
      </c>
      <c r="BH36" s="485">
        <f t="shared" si="2"/>
        <v>41.7</v>
      </c>
      <c r="BI36" s="485">
        <f t="shared" si="2"/>
        <v>39.700000000000003</v>
      </c>
      <c r="BJ36" s="487">
        <f t="shared" si="2"/>
        <v>40.200000000000003</v>
      </c>
      <c r="BK36" s="484">
        <f t="shared" si="2"/>
        <v>40.4</v>
      </c>
      <c r="BL36" s="485">
        <f t="shared" si="2"/>
        <v>50.5</v>
      </c>
      <c r="BM36" s="485">
        <f t="shared" si="2"/>
        <v>113.7</v>
      </c>
      <c r="BN36" s="485">
        <f t="shared" si="2"/>
        <v>29.7</v>
      </c>
      <c r="BO36" s="486">
        <f t="shared" si="2"/>
        <v>40.799999999999997</v>
      </c>
      <c r="BP36" s="485">
        <f t="shared" si="2"/>
        <v>32.299999999999997</v>
      </c>
      <c r="BQ36" s="485">
        <f>-ROUND(BQ8/BQ7*100,1)</f>
        <v>32.200000000000003</v>
      </c>
      <c r="BR36" s="487">
        <f>-ROUND(BR8/BR7*100,1)</f>
        <v>33.799999999999997</v>
      </c>
      <c r="BS36" s="484">
        <f t="shared" ref="BS36:BT36" si="3">-ROUND(BS8/BS7*100,1)</f>
        <v>39.5</v>
      </c>
      <c r="BT36" s="485">
        <f t="shared" si="3"/>
        <v>36.200000000000003</v>
      </c>
      <c r="BU36" s="485">
        <f t="shared" ref="BU36:BW36" si="4">-ROUND(BU8/BU7*100,1)</f>
        <v>32.799999999999997</v>
      </c>
      <c r="BV36" s="485">
        <f t="shared" si="4"/>
        <v>32.200000000000003</v>
      </c>
      <c r="BW36" s="486">
        <f t="shared" si="4"/>
        <v>41.2</v>
      </c>
      <c r="BX36" s="485">
        <f t="shared" ref="BX36:BY36" si="5">-ROUND(BX8/BX7*100,1)</f>
        <v>36.1</v>
      </c>
      <c r="BY36" s="485">
        <f t="shared" si="5"/>
        <v>35.4</v>
      </c>
      <c r="BZ36" s="487">
        <f t="shared" ref="BZ36:CB36" si="6">-ROUND(BZ8/BZ7*100,1)</f>
        <v>32.1</v>
      </c>
      <c r="CA36" s="484">
        <f t="shared" si="6"/>
        <v>42</v>
      </c>
      <c r="CB36" s="485">
        <f t="shared" si="6"/>
        <v>34.1</v>
      </c>
      <c r="CC36" s="485">
        <f t="shared" ref="CC36" si="7">-ROUND(CC8/CC7*100,1)</f>
        <v>35.4</v>
      </c>
    </row>
    <row r="37" spans="1:81" s="66" customFormat="1" ht="11.25">
      <c r="A37" s="449" t="s">
        <v>662</v>
      </c>
      <c r="B37" s="449" t="s">
        <v>663</v>
      </c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  <c r="P37" s="476"/>
      <c r="Q37" s="476"/>
      <c r="R37" s="476"/>
      <c r="S37" s="476"/>
      <c r="T37" s="476"/>
      <c r="U37" s="476"/>
      <c r="V37" s="476"/>
      <c r="W37" s="476"/>
      <c r="X37" s="476"/>
      <c r="Y37" s="476"/>
      <c r="Z37" s="476"/>
      <c r="AA37" s="476"/>
      <c r="AB37" s="476"/>
      <c r="AC37" s="476"/>
      <c r="AD37" s="476"/>
      <c r="AE37" s="476"/>
      <c r="AF37" s="476"/>
      <c r="AG37" s="476"/>
      <c r="AH37" s="476"/>
      <c r="AI37" s="476"/>
      <c r="AJ37" s="476"/>
      <c r="AK37" s="476"/>
      <c r="AL37" s="476"/>
      <c r="AM37" s="476"/>
      <c r="AN37" s="476"/>
      <c r="AO37" s="476"/>
      <c r="AP37" s="476"/>
      <c r="AQ37" s="476"/>
      <c r="AR37" s="476"/>
      <c r="AS37" s="476"/>
      <c r="AT37" s="476"/>
      <c r="AU37" s="476"/>
      <c r="AV37" s="476"/>
      <c r="AW37" s="476"/>
      <c r="AX37" s="476"/>
      <c r="AY37" s="476"/>
      <c r="AZ37" s="476"/>
      <c r="BA37" s="476"/>
      <c r="BB37" s="476"/>
      <c r="BC37" s="485">
        <f>-SUM($BC$8:BC8)/SUM($BC$7:BC7)*100</f>
        <v>49.615877080665818</v>
      </c>
      <c r="BD37" s="485">
        <f>-SUM($BC$8:BD8)/SUM($BC$7:BD7)*100</f>
        <v>45.951219512195124</v>
      </c>
      <c r="BE37" s="485">
        <f>-SUM($BC$8:BE8)/SUM($BC$7:BE7)*100</f>
        <v>44.953533607088822</v>
      </c>
      <c r="BF37" s="485">
        <f>-SUM($BC$8:BF8)/SUM($BC$7:BF7)*100</f>
        <v>44.335686777920415</v>
      </c>
      <c r="BG37" s="488">
        <f>-SUM($BG$8:BG8)/SUM($BG$7:BG7)*100</f>
        <v>51.248439450686647</v>
      </c>
      <c r="BH37" s="485">
        <f>-SUM($BG$8:BH8)/SUM($BG$7:BH7)*100</f>
        <v>46.382587369711828</v>
      </c>
      <c r="BI37" s="485">
        <f>-SUM($BG$8:BI8)/SUM($BG$7:BI7)*100</f>
        <v>44.034317637669595</v>
      </c>
      <c r="BJ37" s="487">
        <f>-SUM($BG$8:BJ8)/SUM($BG$7:BJ7)*100</f>
        <v>42.989705669131503</v>
      </c>
      <c r="BK37" s="485">
        <f>-SUM($BK$8:BK8)/SUM($BK$7:BK7)*100</f>
        <v>40.407986111111107</v>
      </c>
      <c r="BL37" s="485">
        <f>-SUM($BK$8:BL8)/SUM($BK$7:BL7)*100</f>
        <v>45.543919640948921</v>
      </c>
      <c r="BM37" s="485">
        <f>-SUM($BK$8:BM8)/SUM($BK$7:BM7)*100</f>
        <v>54.664938911514248</v>
      </c>
      <c r="BN37" s="485">
        <f>-SUM($BK$8:BN8)/SUM($BK$7:BN7)*100</f>
        <v>47.163947163947164</v>
      </c>
      <c r="BO37" s="488">
        <f>-SUM(BO8:BO8)/SUM(BO7:BO7)*100</f>
        <v>40.764849471114729</v>
      </c>
      <c r="BP37" s="485">
        <f>-SUM(BO8:BP8)/SUM(BO7:BP7)*100</f>
        <v>36.368989205103041</v>
      </c>
      <c r="BQ37" s="485">
        <f>-SUM(BO8:BQ8)/SUM(BO7:BQ7)*100</f>
        <v>34.952331873228545</v>
      </c>
      <c r="BR37" s="487">
        <f>-SUM(BO8:BR8)/SUM(BO7:BR7)*100</f>
        <v>34.650683648623335</v>
      </c>
      <c r="BS37" s="485">
        <f>-SUM(BS8:BS8)/SUM(BS7:BS7)*100</f>
        <v>39.456521739130437</v>
      </c>
      <c r="BT37" s="485">
        <f>-SUM(BS8:BT8)/SUM(BS7:BT7)*100</f>
        <v>37.843280849505675</v>
      </c>
      <c r="BU37" s="485">
        <f>-SUM(BS8:BU8)/SUM(BS7:BU7)*100</f>
        <v>36.090225563909769</v>
      </c>
      <c r="BV37" s="485">
        <f>-SUM(BS8:BV8)/SUM(BS7:BV7)*100</f>
        <v>35.091763454206934</v>
      </c>
      <c r="BW37" s="488">
        <f>-SUM(BW8:BW8)/SUM(BW7:BW7)*100</f>
        <v>41.178485782802333</v>
      </c>
      <c r="BX37" s="485">
        <f>-SUM(BW8:BX8)/SUM(BW7:BX7)*100</f>
        <v>38.653879088885084</v>
      </c>
      <c r="BY37" s="485">
        <f>-SUM(BW8:BY8)/SUM(BW7:BY7)*100</f>
        <v>37.558258497214958</v>
      </c>
      <c r="BZ37" s="487">
        <f>-SUM(BW8:BZ8)/SUM(BW7:BZ7)*100</f>
        <v>36.1396996794331</v>
      </c>
      <c r="CA37" s="485">
        <f>-SUM(BX8:CA8)/SUM(BX7:CA7)*100</f>
        <v>36.412952762477047</v>
      </c>
      <c r="CB37" s="485">
        <f>-SUM(CA8:CB8)/SUM(CA7:CB7)*100</f>
        <v>37.960159362549803</v>
      </c>
      <c r="CC37" s="485">
        <f>-SUM(CB8:CC8)/SUM(CB7:CC7)*100</f>
        <v>34.726788789729135</v>
      </c>
    </row>
    <row r="38" spans="1:81" s="66" customFormat="1" ht="12">
      <c r="A38" s="449" t="s">
        <v>799</v>
      </c>
      <c r="B38" s="449" t="s">
        <v>800</v>
      </c>
      <c r="C38" s="489"/>
      <c r="D38" s="489"/>
      <c r="E38" s="489"/>
      <c r="F38" s="489"/>
      <c r="G38" s="490"/>
      <c r="H38" s="490"/>
      <c r="I38" s="490"/>
      <c r="J38" s="490"/>
      <c r="K38" s="489"/>
      <c r="L38" s="489"/>
      <c r="M38" s="489"/>
      <c r="N38" s="489"/>
      <c r="O38" s="490"/>
      <c r="P38" s="490"/>
      <c r="Q38" s="490"/>
      <c r="R38" s="490"/>
      <c r="S38" s="489"/>
      <c r="T38" s="489"/>
      <c r="U38" s="489"/>
      <c r="V38" s="489"/>
      <c r="W38" s="490"/>
      <c r="X38" s="490"/>
      <c r="Y38" s="490"/>
      <c r="Z38" s="490"/>
      <c r="AA38" s="489"/>
      <c r="AB38" s="489"/>
      <c r="AC38" s="489"/>
      <c r="AD38" s="489"/>
      <c r="AE38" s="490"/>
      <c r="AF38" s="490"/>
      <c r="AG38" s="490"/>
      <c r="AH38" s="490"/>
      <c r="AI38" s="489"/>
      <c r="AJ38" s="489"/>
      <c r="AK38" s="489"/>
      <c r="AL38" s="489"/>
      <c r="AM38" s="490"/>
      <c r="AN38" s="490"/>
      <c r="AO38" s="490"/>
      <c r="AP38" s="478"/>
      <c r="AQ38" s="477"/>
      <c r="AR38" s="477"/>
      <c r="AS38" s="477"/>
      <c r="AT38" s="477"/>
      <c r="AU38" s="478"/>
      <c r="AV38" s="477"/>
      <c r="AW38" s="477"/>
      <c r="AX38" s="477"/>
      <c r="AY38" s="478"/>
      <c r="AZ38" s="477"/>
      <c r="BA38" s="477"/>
      <c r="BB38" s="477"/>
      <c r="BC38" s="479">
        <f>'Marża odsetkowa_NIM'!BC28*100</f>
        <v>0.68749440515620797</v>
      </c>
      <c r="BD38" s="480">
        <f>'Marża odsetkowa_NIM'!BD28*100</f>
        <v>1.3055261670458993</v>
      </c>
      <c r="BE38" s="480">
        <f>'Marża odsetkowa_NIM'!BE28*100</f>
        <v>1.9307043537725097</v>
      </c>
      <c r="BF38" s="480">
        <f>'Marża odsetkowa_NIM'!BF28*100</f>
        <v>2.5625004407647443</v>
      </c>
      <c r="BG38" s="481">
        <f>'Marża odsetkowa_NIM'!BG28*100</f>
        <v>2.5181359126631344</v>
      </c>
      <c r="BH38" s="480">
        <f>'Marża odsetkowa_NIM'!BH28*100</f>
        <v>2.4880593677109744</v>
      </c>
      <c r="BI38" s="480">
        <f>'Marża odsetkowa_NIM'!BI28*100</f>
        <v>2.4929110655169016</v>
      </c>
      <c r="BJ38" s="482">
        <f>'Marża odsetkowa_NIM'!BJ28*100</f>
        <v>2.5910004181050978</v>
      </c>
      <c r="BK38" s="479">
        <f>'Marża odsetkowa_NIM'!BK28*100</f>
        <v>2.8346792240084739</v>
      </c>
      <c r="BL38" s="480">
        <f>'Marża odsetkowa_NIM'!BL28*100</f>
        <v>3.1610363169626692</v>
      </c>
      <c r="BM38" s="480">
        <f>'Marża odsetkowa_NIM'!BM28*100</f>
        <v>2.5960297302834006</v>
      </c>
      <c r="BN38" s="480">
        <f>'Marża odsetkowa_NIM'!BN28*100</f>
        <v>2.7495401107652282</v>
      </c>
      <c r="BO38" s="481">
        <f>'Marża odsetkowa_NIM'!BO28*100</f>
        <v>2.7416480260707279</v>
      </c>
      <c r="BP38" s="480">
        <f>'Marża odsetkowa_NIM'!BP28*100</f>
        <v>2.7683652420641294</v>
      </c>
      <c r="BQ38" s="480">
        <f>'Marża odsetkowa_NIM'!BQ28*100</f>
        <v>3.5879224670800993</v>
      </c>
      <c r="BR38" s="482">
        <f>'Marża odsetkowa_NIM'!BR28*100</f>
        <v>3.6336614642441667</v>
      </c>
      <c r="BS38" s="479">
        <f>'Marża odsetkowa_NIM'!BS28*100</f>
        <v>3.6487926212826287</v>
      </c>
      <c r="BT38" s="480">
        <f>'Marża odsetkowa_NIM'!BT28*100</f>
        <v>3.5733260354874647</v>
      </c>
      <c r="BU38" s="480">
        <f>'Marża odsetkowa_NIM'!BU28*100</f>
        <v>3.5605348681599653</v>
      </c>
      <c r="BV38" s="480">
        <f>'Marża odsetkowa_NIM'!BV28*100</f>
        <v>3.518275677968699</v>
      </c>
      <c r="BW38" s="481">
        <f>'Marża odsetkowa_NIM'!BW28*100</f>
        <v>3.4685791950081555</v>
      </c>
      <c r="BX38" s="480">
        <f>'Marża odsetkowa_NIM'!BX28*100</f>
        <v>3.4388984403118448</v>
      </c>
      <c r="BY38" s="480">
        <f>'Marża odsetkowa_NIM'!BY28*100</f>
        <v>3.326472350792451</v>
      </c>
      <c r="BZ38" s="482">
        <f>'Marża odsetkowa_NIM'!BZ28*100</f>
        <v>3.2735863538942063</v>
      </c>
      <c r="CA38" s="479">
        <f>'Marża odsetkowa_NIM'!CA28*100</f>
        <v>3.2168821747597263</v>
      </c>
      <c r="CB38" s="480">
        <f>'Marża odsetkowa_NIM'!CB28*100</f>
        <v>3.1754272598110291</v>
      </c>
      <c r="CC38" s="480">
        <f>'Marża odsetkowa_NIM'!CC28*100</f>
        <v>3.1794706698734165</v>
      </c>
    </row>
    <row r="39" spans="1:81" s="52" customFormat="1" ht="11.25">
      <c r="A39" s="491"/>
      <c r="B39" s="491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8"/>
      <c r="T39" s="468"/>
      <c r="U39" s="468"/>
      <c r="V39" s="468"/>
      <c r="W39" s="468"/>
      <c r="X39" s="468"/>
      <c r="Y39" s="468"/>
      <c r="Z39" s="468"/>
      <c r="AA39" s="468"/>
      <c r="AB39" s="468"/>
      <c r="AC39" s="468"/>
      <c r="AD39" s="468"/>
      <c r="AE39" s="468"/>
      <c r="AF39" s="468"/>
      <c r="AG39" s="468"/>
      <c r="AH39" s="468"/>
      <c r="AI39" s="468"/>
      <c r="AJ39" s="468"/>
      <c r="AK39" s="468"/>
      <c r="AL39" s="468"/>
      <c r="AM39" s="468"/>
      <c r="AN39" s="468"/>
      <c r="AO39" s="468"/>
      <c r="AP39" s="468"/>
      <c r="AQ39" s="468"/>
      <c r="AR39" s="468"/>
      <c r="AS39" s="468"/>
      <c r="AT39" s="468"/>
      <c r="AU39" s="468"/>
      <c r="AV39" s="468"/>
      <c r="AW39" s="468"/>
      <c r="AX39" s="468"/>
      <c r="AY39" s="468"/>
      <c r="AZ39" s="468"/>
      <c r="BA39" s="468"/>
      <c r="BB39" s="468"/>
      <c r="BC39" s="469"/>
      <c r="BD39" s="469"/>
      <c r="BE39" s="469"/>
      <c r="BF39" s="469"/>
      <c r="BG39" s="470"/>
      <c r="BH39" s="469"/>
      <c r="BI39" s="469"/>
      <c r="BJ39" s="471"/>
      <c r="BK39" s="469"/>
      <c r="BL39" s="469"/>
      <c r="BM39" s="469"/>
      <c r="BN39" s="469"/>
      <c r="BO39" s="470"/>
      <c r="BP39" s="469"/>
      <c r="BQ39" s="469"/>
      <c r="BR39" s="471"/>
      <c r="BS39" s="469"/>
      <c r="BT39" s="469"/>
      <c r="BU39" s="469"/>
      <c r="BV39" s="469"/>
      <c r="BW39" s="470"/>
      <c r="BX39" s="469"/>
      <c r="BY39" s="469"/>
      <c r="BZ39" s="471"/>
      <c r="CA39" s="469"/>
      <c r="CB39" s="469"/>
      <c r="CC39" s="469"/>
    </row>
    <row r="40" spans="1:81" s="52" customFormat="1" ht="11.25">
      <c r="A40" s="472" t="s">
        <v>664</v>
      </c>
      <c r="B40" s="472" t="s">
        <v>665</v>
      </c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8"/>
      <c r="T40" s="468"/>
      <c r="U40" s="468"/>
      <c r="V40" s="468"/>
      <c r="W40" s="468"/>
      <c r="X40" s="468"/>
      <c r="Y40" s="468"/>
      <c r="Z40" s="468"/>
      <c r="AA40" s="468"/>
      <c r="AB40" s="468"/>
      <c r="AC40" s="468"/>
      <c r="AD40" s="468"/>
      <c r="AE40" s="468"/>
      <c r="AF40" s="468"/>
      <c r="AG40" s="468"/>
      <c r="AH40" s="468"/>
      <c r="AI40" s="468"/>
      <c r="AJ40" s="468"/>
      <c r="AK40" s="468"/>
      <c r="AL40" s="468"/>
      <c r="AM40" s="468"/>
      <c r="AN40" s="468"/>
      <c r="AO40" s="468"/>
      <c r="AP40" s="468"/>
      <c r="AQ40" s="468"/>
      <c r="AR40" s="468"/>
      <c r="AS40" s="468"/>
      <c r="AT40" s="468"/>
      <c r="AU40" s="468"/>
      <c r="AV40" s="468"/>
      <c r="AW40" s="468"/>
      <c r="AX40" s="468"/>
      <c r="AY40" s="468"/>
      <c r="AZ40" s="468"/>
      <c r="BA40" s="468"/>
      <c r="BB40" s="468"/>
      <c r="BC40" s="469"/>
      <c r="BD40" s="469"/>
      <c r="BE40" s="469"/>
      <c r="BF40" s="469"/>
      <c r="BG40" s="470"/>
      <c r="BH40" s="469"/>
      <c r="BI40" s="469"/>
      <c r="BJ40" s="471"/>
      <c r="BK40" s="469"/>
      <c r="BL40" s="469"/>
      <c r="BM40" s="469"/>
      <c r="BN40" s="469"/>
      <c r="BO40" s="470"/>
      <c r="BP40" s="469"/>
      <c r="BQ40" s="469"/>
      <c r="BR40" s="471"/>
      <c r="BS40" s="469"/>
      <c r="BT40" s="469"/>
      <c r="BU40" s="469"/>
      <c r="BV40" s="469"/>
      <c r="BW40" s="470"/>
      <c r="BX40" s="469"/>
      <c r="BY40" s="469"/>
      <c r="BZ40" s="471"/>
      <c r="CA40" s="469"/>
      <c r="CB40" s="469"/>
      <c r="CC40" s="469"/>
    </row>
    <row r="41" spans="1:81" s="52" customFormat="1" ht="12">
      <c r="A41" s="449" t="s">
        <v>801</v>
      </c>
      <c r="B41" s="449" t="s">
        <v>802</v>
      </c>
      <c r="C41" s="468"/>
      <c r="D41" s="468"/>
      <c r="E41" s="468"/>
      <c r="F41" s="468"/>
      <c r="G41" s="468"/>
      <c r="H41" s="468"/>
      <c r="I41" s="468"/>
      <c r="J41" s="468"/>
      <c r="K41" s="468"/>
      <c r="L41" s="468"/>
      <c r="M41" s="468"/>
      <c r="N41" s="468"/>
      <c r="O41" s="468"/>
      <c r="P41" s="468"/>
      <c r="Q41" s="468"/>
      <c r="R41" s="468"/>
      <c r="S41" s="468"/>
      <c r="T41" s="468"/>
      <c r="U41" s="468"/>
      <c r="V41" s="468"/>
      <c r="W41" s="468"/>
      <c r="X41" s="468"/>
      <c r="Y41" s="468"/>
      <c r="Z41" s="468"/>
      <c r="AA41" s="468"/>
      <c r="AB41" s="468"/>
      <c r="AC41" s="468"/>
      <c r="AD41" s="468"/>
      <c r="AE41" s="468"/>
      <c r="AF41" s="468"/>
      <c r="AG41" s="468"/>
      <c r="AH41" s="468"/>
      <c r="AI41" s="468"/>
      <c r="AJ41" s="468"/>
      <c r="AK41" s="468"/>
      <c r="AL41" s="468"/>
      <c r="AM41" s="468"/>
      <c r="AN41" s="468"/>
      <c r="AO41" s="468"/>
      <c r="AP41" s="468"/>
      <c r="AQ41" s="468"/>
      <c r="AR41" s="468"/>
      <c r="AS41" s="468"/>
      <c r="AT41" s="468"/>
      <c r="AU41" s="468"/>
      <c r="AV41" s="468"/>
      <c r="AW41" s="468"/>
      <c r="AX41" s="468"/>
      <c r="AY41" s="468"/>
      <c r="AZ41" s="468"/>
      <c r="BA41" s="468"/>
      <c r="BB41" s="468"/>
      <c r="BC41" s="469">
        <v>130100000</v>
      </c>
      <c r="BD41" s="469">
        <f>BC41</f>
        <v>130100000</v>
      </c>
      <c r="BE41" s="469">
        <f t="shared" ref="BE41:CC41" si="8">BD41</f>
        <v>130100000</v>
      </c>
      <c r="BF41" s="471">
        <f t="shared" si="8"/>
        <v>130100000</v>
      </c>
      <c r="BG41" s="469">
        <f t="shared" si="8"/>
        <v>130100000</v>
      </c>
      <c r="BH41" s="469">
        <f t="shared" si="8"/>
        <v>130100000</v>
      </c>
      <c r="BI41" s="469">
        <f t="shared" si="8"/>
        <v>130100000</v>
      </c>
      <c r="BJ41" s="471">
        <f t="shared" si="8"/>
        <v>130100000</v>
      </c>
      <c r="BK41" s="469">
        <f t="shared" si="8"/>
        <v>130100000</v>
      </c>
      <c r="BL41" s="469">
        <f t="shared" si="8"/>
        <v>130100000</v>
      </c>
      <c r="BM41" s="469">
        <f t="shared" si="8"/>
        <v>130100000</v>
      </c>
      <c r="BN41" s="471">
        <f t="shared" si="8"/>
        <v>130100000</v>
      </c>
      <c r="BO41" s="469">
        <f t="shared" si="8"/>
        <v>130100000</v>
      </c>
      <c r="BP41" s="469">
        <f t="shared" si="8"/>
        <v>130100000</v>
      </c>
      <c r="BQ41" s="469">
        <f t="shared" si="8"/>
        <v>130100000</v>
      </c>
      <c r="BR41" s="471">
        <f t="shared" si="8"/>
        <v>130100000</v>
      </c>
      <c r="BS41" s="469">
        <f t="shared" si="8"/>
        <v>130100000</v>
      </c>
      <c r="BT41" s="469">
        <f t="shared" si="8"/>
        <v>130100000</v>
      </c>
      <c r="BU41" s="469">
        <f t="shared" si="8"/>
        <v>130100000</v>
      </c>
      <c r="BV41" s="471">
        <f t="shared" si="8"/>
        <v>130100000</v>
      </c>
      <c r="BW41" s="469">
        <f t="shared" si="8"/>
        <v>130100000</v>
      </c>
      <c r="BX41" s="469">
        <f t="shared" si="8"/>
        <v>130100000</v>
      </c>
      <c r="BY41" s="469">
        <f t="shared" si="8"/>
        <v>130100000</v>
      </c>
      <c r="BZ41" s="471">
        <f t="shared" si="8"/>
        <v>130100000</v>
      </c>
      <c r="CA41" s="469">
        <f t="shared" si="8"/>
        <v>130100000</v>
      </c>
      <c r="CB41" s="469">
        <f t="shared" si="8"/>
        <v>130100000</v>
      </c>
      <c r="CC41" s="469">
        <f t="shared" si="8"/>
        <v>130100000</v>
      </c>
    </row>
    <row r="42" spans="1:81" s="52" customFormat="1" ht="11.25">
      <c r="A42" s="449" t="s">
        <v>666</v>
      </c>
      <c r="B42" s="449" t="s">
        <v>667</v>
      </c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3"/>
      <c r="T42" s="483"/>
      <c r="U42" s="483"/>
      <c r="V42" s="483"/>
      <c r="W42" s="483"/>
      <c r="X42" s="483"/>
      <c r="Y42" s="483"/>
      <c r="Z42" s="483"/>
      <c r="AA42" s="483"/>
      <c r="AB42" s="483"/>
      <c r="AC42" s="483"/>
      <c r="AD42" s="483"/>
      <c r="AE42" s="483"/>
      <c r="AF42" s="483"/>
      <c r="AG42" s="483"/>
      <c r="AH42" s="483"/>
      <c r="AI42" s="483"/>
      <c r="AJ42" s="483"/>
      <c r="AK42" s="483"/>
      <c r="AL42" s="483"/>
      <c r="AM42" s="483"/>
      <c r="AN42" s="483"/>
      <c r="AO42" s="483"/>
      <c r="AP42" s="483"/>
      <c r="AQ42" s="483"/>
      <c r="AR42" s="483"/>
      <c r="AS42" s="483"/>
      <c r="AT42" s="483"/>
      <c r="AU42" s="483"/>
      <c r="AV42" s="483"/>
      <c r="AW42" s="483"/>
      <c r="AX42" s="483"/>
      <c r="AY42" s="483"/>
      <c r="AZ42" s="483"/>
      <c r="BA42" s="483"/>
      <c r="BB42" s="483"/>
      <c r="BC42" s="484">
        <f t="shared" ref="BC42:BS42" si="9">BC20</f>
        <v>17341</v>
      </c>
      <c r="BD42" s="484">
        <f t="shared" si="9"/>
        <v>18236</v>
      </c>
      <c r="BE42" s="484">
        <f t="shared" si="9"/>
        <v>18596</v>
      </c>
      <c r="BF42" s="484">
        <f t="shared" si="9"/>
        <v>18618</v>
      </c>
      <c r="BG42" s="470">
        <f t="shared" si="9"/>
        <v>17560</v>
      </c>
      <c r="BH42" s="469">
        <f t="shared" si="9"/>
        <v>17858</v>
      </c>
      <c r="BI42" s="469">
        <f t="shared" si="9"/>
        <v>17440</v>
      </c>
      <c r="BJ42" s="471">
        <f t="shared" si="9"/>
        <v>13531</v>
      </c>
      <c r="BK42" s="469">
        <f t="shared" si="9"/>
        <v>11156</v>
      </c>
      <c r="BL42" s="469">
        <f t="shared" si="9"/>
        <v>7717</v>
      </c>
      <c r="BM42" s="469">
        <f t="shared" si="9"/>
        <v>7423</v>
      </c>
      <c r="BN42" s="469">
        <f t="shared" si="9"/>
        <v>9343</v>
      </c>
      <c r="BO42" s="470">
        <f t="shared" si="9"/>
        <v>11239</v>
      </c>
      <c r="BP42" s="469">
        <f t="shared" si="9"/>
        <v>12962</v>
      </c>
      <c r="BQ42" s="469">
        <f t="shared" si="9"/>
        <v>15182</v>
      </c>
      <c r="BR42" s="471">
        <f t="shared" si="9"/>
        <v>16736</v>
      </c>
      <c r="BS42" s="469">
        <f t="shared" si="9"/>
        <v>17440</v>
      </c>
      <c r="BT42" s="469">
        <f t="shared" ref="BT42:BU42" si="10">BT20</f>
        <v>14173</v>
      </c>
      <c r="BU42" s="469">
        <f t="shared" si="10"/>
        <v>16230</v>
      </c>
      <c r="BV42" s="469">
        <f t="shared" ref="BV42:BW42" si="11">BV20</f>
        <v>17170</v>
      </c>
      <c r="BW42" s="470">
        <f t="shared" si="11"/>
        <v>18809</v>
      </c>
      <c r="BX42" s="469">
        <f t="shared" ref="BX42:BY42" si="12">BX20</f>
        <v>17616</v>
      </c>
      <c r="BY42" s="469">
        <f t="shared" si="12"/>
        <v>19154</v>
      </c>
      <c r="BZ42" s="471">
        <f t="shared" ref="BZ42" si="13">BZ20</f>
        <v>21342</v>
      </c>
      <c r="CA42" s="469">
        <f>CA20</f>
        <v>20585</v>
      </c>
      <c r="CB42" s="469">
        <f t="shared" ref="CB42" si="14">CB20</f>
        <v>19679</v>
      </c>
      <c r="CC42" s="469">
        <f t="shared" ref="CC42" si="15">CC20</f>
        <v>18990</v>
      </c>
    </row>
    <row r="43" spans="1:81" s="52" customFormat="1" ht="11.25">
      <c r="A43" s="449" t="s">
        <v>668</v>
      </c>
      <c r="B43" s="449" t="s">
        <v>669</v>
      </c>
      <c r="C43" s="490"/>
      <c r="D43" s="490"/>
      <c r="E43" s="490"/>
      <c r="F43" s="490"/>
      <c r="G43" s="490"/>
      <c r="H43" s="490"/>
      <c r="I43" s="490"/>
      <c r="J43" s="490"/>
      <c r="K43" s="490"/>
      <c r="L43" s="490"/>
      <c r="M43" s="490"/>
      <c r="N43" s="490"/>
      <c r="O43" s="490"/>
      <c r="P43" s="490"/>
      <c r="Q43" s="490"/>
      <c r="R43" s="490"/>
      <c r="S43" s="490"/>
      <c r="T43" s="490"/>
      <c r="U43" s="490"/>
      <c r="V43" s="490"/>
      <c r="W43" s="490"/>
      <c r="X43" s="490"/>
      <c r="Y43" s="490"/>
      <c r="Z43" s="490"/>
      <c r="AA43" s="490"/>
      <c r="AB43" s="490"/>
      <c r="AC43" s="490"/>
      <c r="AD43" s="490"/>
      <c r="AE43" s="490"/>
      <c r="AF43" s="490"/>
      <c r="AG43" s="490"/>
      <c r="AH43" s="490"/>
      <c r="AI43" s="490"/>
      <c r="AJ43" s="490"/>
      <c r="AK43" s="490"/>
      <c r="AL43" s="490"/>
      <c r="AM43" s="490"/>
      <c r="AN43" s="490"/>
      <c r="AO43" s="490"/>
      <c r="AP43" s="490"/>
      <c r="AQ43" s="490"/>
      <c r="AR43" s="490"/>
      <c r="AS43" s="490"/>
      <c r="AT43" s="490"/>
      <c r="AU43" s="490"/>
      <c r="AV43" s="490"/>
      <c r="AW43" s="490"/>
      <c r="AX43" s="490"/>
      <c r="AY43" s="490"/>
      <c r="AZ43" s="490"/>
      <c r="BA43" s="490"/>
      <c r="BB43" s="490"/>
      <c r="BC43" s="492">
        <f t="shared" ref="BC43:BN43" si="16">+BC42/BC41*1000000</f>
        <v>133.28977709454267</v>
      </c>
      <c r="BD43" s="492">
        <f t="shared" si="16"/>
        <v>140.16910069177555</v>
      </c>
      <c r="BE43" s="492">
        <f t="shared" si="16"/>
        <v>142.93620292083011</v>
      </c>
      <c r="BF43" s="492">
        <f t="shared" si="16"/>
        <v>143.1053036126057</v>
      </c>
      <c r="BG43" s="493">
        <f t="shared" si="16"/>
        <v>134.97309761721752</v>
      </c>
      <c r="BH43" s="492">
        <f t="shared" si="16"/>
        <v>137.26364335126826</v>
      </c>
      <c r="BI43" s="492">
        <f t="shared" si="16"/>
        <v>134.05073020753267</v>
      </c>
      <c r="BJ43" s="494">
        <f t="shared" si="16"/>
        <v>104.00461183704842</v>
      </c>
      <c r="BK43" s="492">
        <f t="shared" si="16"/>
        <v>85.74942352036895</v>
      </c>
      <c r="BL43" s="492">
        <f t="shared" si="16"/>
        <v>59.315910837817064</v>
      </c>
      <c r="BM43" s="492">
        <f t="shared" si="16"/>
        <v>57.056110684089163</v>
      </c>
      <c r="BN43" s="492">
        <f t="shared" si="16"/>
        <v>71.81398923904689</v>
      </c>
      <c r="BO43" s="493">
        <f t="shared" ref="BO43:BS43" si="17">+BO42/BO41*1000000</f>
        <v>86.387394312067642</v>
      </c>
      <c r="BP43" s="492">
        <f t="shared" si="17"/>
        <v>99.631053036126048</v>
      </c>
      <c r="BQ43" s="492">
        <f t="shared" si="17"/>
        <v>116.69485011529592</v>
      </c>
      <c r="BR43" s="494">
        <f t="shared" si="17"/>
        <v>128.63950807071484</v>
      </c>
      <c r="BS43" s="492">
        <f t="shared" si="17"/>
        <v>134.05073020753267</v>
      </c>
      <c r="BT43" s="492">
        <f t="shared" ref="BT43:BU43" si="18">+BT42/BT41*1000000</f>
        <v>108.93927747886242</v>
      </c>
      <c r="BU43" s="492">
        <f t="shared" si="18"/>
        <v>124.75019215987702</v>
      </c>
      <c r="BV43" s="492">
        <f t="shared" ref="BV43:BW43" si="19">+BV42/BV41*1000000</f>
        <v>131.97540353574175</v>
      </c>
      <c r="BW43" s="493">
        <f t="shared" si="19"/>
        <v>144.57340507302075</v>
      </c>
      <c r="BX43" s="492">
        <f t="shared" ref="BX43:BY43" si="20">+BX42/BX41*1000000</f>
        <v>135.40353574173713</v>
      </c>
      <c r="BY43" s="492">
        <f t="shared" si="20"/>
        <v>147.22521137586472</v>
      </c>
      <c r="BZ43" s="494">
        <f t="shared" ref="BZ43:CB43" si="21">+BZ42/BZ41*1000000</f>
        <v>164.04304381245197</v>
      </c>
      <c r="CA43" s="492">
        <f t="shared" si="21"/>
        <v>158.22444273635665</v>
      </c>
      <c r="CB43" s="492">
        <f t="shared" si="21"/>
        <v>151.26056879323596</v>
      </c>
      <c r="CC43" s="492">
        <f t="shared" ref="CC43" si="22">+CC42/CC41*1000000</f>
        <v>145.96464258262873</v>
      </c>
    </row>
    <row r="44" spans="1:81" s="52" customFormat="1" ht="11.25">
      <c r="A44" s="449" t="s">
        <v>670</v>
      </c>
      <c r="B44" s="449" t="s">
        <v>671</v>
      </c>
      <c r="C44" s="490"/>
      <c r="D44" s="490"/>
      <c r="E44" s="490"/>
      <c r="F44" s="490"/>
      <c r="G44" s="490"/>
      <c r="H44" s="490"/>
      <c r="I44" s="490"/>
      <c r="J44" s="490"/>
      <c r="K44" s="490"/>
      <c r="L44" s="490"/>
      <c r="M44" s="490"/>
      <c r="N44" s="490"/>
      <c r="O44" s="490"/>
      <c r="P44" s="490"/>
      <c r="Q44" s="490"/>
      <c r="R44" s="490"/>
      <c r="S44" s="490"/>
      <c r="T44" s="490"/>
      <c r="U44" s="490"/>
      <c r="V44" s="490"/>
      <c r="W44" s="490"/>
      <c r="X44" s="490"/>
      <c r="Y44" s="490"/>
      <c r="Z44" s="490"/>
      <c r="AA44" s="490"/>
      <c r="AB44" s="490"/>
      <c r="AC44" s="490"/>
      <c r="AD44" s="490"/>
      <c r="AE44" s="490"/>
      <c r="AF44" s="490"/>
      <c r="AG44" s="490"/>
      <c r="AH44" s="490"/>
      <c r="AI44" s="490"/>
      <c r="AJ44" s="490"/>
      <c r="AK44" s="490"/>
      <c r="AL44" s="490"/>
      <c r="AM44" s="490"/>
      <c r="AN44" s="490"/>
      <c r="AO44" s="490"/>
      <c r="AP44" s="490"/>
      <c r="AQ44" s="490"/>
      <c r="AR44" s="490"/>
      <c r="AS44" s="490"/>
      <c r="AT44" s="490"/>
      <c r="AU44" s="490"/>
      <c r="AV44" s="490"/>
      <c r="AW44" s="490"/>
      <c r="AX44" s="490"/>
      <c r="AY44" s="490"/>
      <c r="AZ44" s="490"/>
      <c r="BA44" s="490"/>
      <c r="BB44" s="490"/>
      <c r="BC44" s="492">
        <f t="shared" ref="BC44:BN44" si="23">(BC11/BC41)*1000000</f>
        <v>2.0522674865488084</v>
      </c>
      <c r="BD44" s="492">
        <f t="shared" si="23"/>
        <v>2.4365872405841662</v>
      </c>
      <c r="BE44" s="492">
        <f t="shared" si="23"/>
        <v>3.3820138355111453</v>
      </c>
      <c r="BF44" s="492">
        <f t="shared" si="23"/>
        <v>2.4135280553420446</v>
      </c>
      <c r="BG44" s="493">
        <f t="shared" si="23"/>
        <v>2.9669485011529595</v>
      </c>
      <c r="BH44" s="492">
        <f t="shared" si="23"/>
        <v>4.7271329746348965</v>
      </c>
      <c r="BI44" s="492">
        <f t="shared" si="23"/>
        <v>4.9039200614911609</v>
      </c>
      <c r="BJ44" s="494">
        <f t="shared" si="23"/>
        <v>5.1421983089930823</v>
      </c>
      <c r="BK44" s="492">
        <f t="shared" si="23"/>
        <v>6.0953112990007687</v>
      </c>
      <c r="BL44" s="492">
        <f t="shared" si="23"/>
        <v>4.4119907763259034</v>
      </c>
      <c r="BM44" s="492">
        <f t="shared" si="23"/>
        <v>-2.4442736356648731</v>
      </c>
      <c r="BN44" s="492">
        <f t="shared" si="23"/>
        <v>5.1114527286702538</v>
      </c>
      <c r="BO44" s="493">
        <f t="shared" ref="BO44:BS44" si="24">(BO11/BO41)*1000000</f>
        <v>6.9869331283627973</v>
      </c>
      <c r="BP44" s="492">
        <f t="shared" si="24"/>
        <v>8.4473481936971559</v>
      </c>
      <c r="BQ44" s="492">
        <f t="shared" si="24"/>
        <v>8.9315910837817061</v>
      </c>
      <c r="BR44" s="494">
        <f>(BR11/BR41)*1000000</f>
        <v>9.7694081475787868</v>
      </c>
      <c r="BS44" s="492">
        <f t="shared" si="24"/>
        <v>7.6325903151421972</v>
      </c>
      <c r="BT44" s="492">
        <f t="shared" ref="BT44:BU44" si="25">(BT11/BT41)*1000000</f>
        <v>7.4173712528823978</v>
      </c>
      <c r="BU44" s="492">
        <f t="shared" si="25"/>
        <v>8.470407378939278</v>
      </c>
      <c r="BV44" s="492">
        <f t="shared" ref="BV44:BW44" si="26">(BV11/BV41)*1000000</f>
        <v>10.061491160645657</v>
      </c>
      <c r="BW44" s="493">
        <f t="shared" si="26"/>
        <v>7.7940046118370487</v>
      </c>
      <c r="BX44" s="492">
        <f t="shared" ref="BX44:BY44" si="27">(BX11/BX41)*1000000</f>
        <v>8.7240584166026132</v>
      </c>
      <c r="BY44" s="492">
        <f t="shared" si="27"/>
        <v>8.5472713297463496</v>
      </c>
      <c r="BZ44" s="494">
        <f t="shared" ref="BZ44:CB44" si="28">(BZ11/BZ41)*1000000</f>
        <v>10.545734050730207</v>
      </c>
      <c r="CA44" s="492">
        <f t="shared" si="28"/>
        <v>6.3259031514219837</v>
      </c>
      <c r="CB44" s="492">
        <f t="shared" si="28"/>
        <v>9.1698693312836266</v>
      </c>
      <c r="CC44" s="492">
        <f t="shared" ref="CC44" si="29">(CC11/CC41)*1000000</f>
        <v>8.7086856264412003</v>
      </c>
    </row>
    <row r="45" spans="1:81" s="52" customFormat="1" ht="11.25">
      <c r="A45" s="449" t="s">
        <v>672</v>
      </c>
      <c r="B45" s="449" t="s">
        <v>673</v>
      </c>
      <c r="C45" s="483"/>
      <c r="D45" s="483"/>
      <c r="E45" s="483"/>
      <c r="F45" s="483"/>
      <c r="G45" s="483"/>
      <c r="H45" s="483"/>
      <c r="I45" s="483"/>
      <c r="J45" s="483"/>
      <c r="K45" s="483"/>
      <c r="L45" s="483"/>
      <c r="M45" s="483"/>
      <c r="N45" s="483"/>
      <c r="O45" s="483"/>
      <c r="P45" s="483"/>
      <c r="Q45" s="483"/>
      <c r="R45" s="483"/>
      <c r="S45" s="483"/>
      <c r="T45" s="483"/>
      <c r="U45" s="483"/>
      <c r="V45" s="483"/>
      <c r="W45" s="483"/>
      <c r="X45" s="483"/>
      <c r="Y45" s="483"/>
      <c r="Z45" s="483"/>
      <c r="AA45" s="483"/>
      <c r="AB45" s="483"/>
      <c r="AC45" s="483"/>
      <c r="AD45" s="483"/>
      <c r="AE45" s="483"/>
      <c r="AF45" s="483"/>
      <c r="AG45" s="483"/>
      <c r="AH45" s="483"/>
      <c r="AI45" s="483"/>
      <c r="AJ45" s="483"/>
      <c r="AK45" s="483"/>
      <c r="AL45" s="483"/>
      <c r="AM45" s="483"/>
      <c r="AN45" s="483"/>
      <c r="AO45" s="483"/>
      <c r="AP45" s="483"/>
      <c r="AQ45" s="483"/>
      <c r="AR45" s="483"/>
      <c r="AS45" s="483"/>
      <c r="AT45" s="483"/>
      <c r="AU45" s="483"/>
      <c r="AV45" s="483"/>
      <c r="AW45" s="483"/>
      <c r="AX45" s="483"/>
      <c r="AY45" s="483"/>
      <c r="AZ45" s="483"/>
      <c r="BA45" s="483"/>
      <c r="BB45" s="483"/>
      <c r="BC45" s="484">
        <f t="shared" ref="BC45:BS45" si="30">(+BC46*BC41)/1000000</f>
        <v>19358.88</v>
      </c>
      <c r="BD45" s="484">
        <f t="shared" si="30"/>
        <v>18500.22</v>
      </c>
      <c r="BE45" s="484">
        <f t="shared" si="30"/>
        <v>16002.3</v>
      </c>
      <c r="BF45" s="484">
        <f t="shared" si="30"/>
        <v>22247.1</v>
      </c>
      <c r="BG45" s="486">
        <f t="shared" si="30"/>
        <v>22689.439999999999</v>
      </c>
      <c r="BH45" s="484">
        <f t="shared" si="30"/>
        <v>24068.5</v>
      </c>
      <c r="BI45" s="484">
        <f t="shared" si="30"/>
        <v>30248.25</v>
      </c>
      <c r="BJ45" s="495">
        <f t="shared" si="30"/>
        <v>34736.699999999997</v>
      </c>
      <c r="BK45" s="484">
        <f t="shared" si="30"/>
        <v>30768.65</v>
      </c>
      <c r="BL45" s="484">
        <f t="shared" si="30"/>
        <v>22169.040000000001</v>
      </c>
      <c r="BM45" s="484">
        <f t="shared" si="30"/>
        <v>18109.919999999998</v>
      </c>
      <c r="BN45" s="484">
        <f t="shared" si="30"/>
        <v>21440.48</v>
      </c>
      <c r="BO45" s="486">
        <f t="shared" si="30"/>
        <v>21336.400000000001</v>
      </c>
      <c r="BP45" s="484">
        <f t="shared" si="30"/>
        <v>24380.74</v>
      </c>
      <c r="BQ45" s="484">
        <f t="shared" si="30"/>
        <v>23418</v>
      </c>
      <c r="BR45" s="495">
        <f t="shared" si="30"/>
        <v>33305.599999999999</v>
      </c>
      <c r="BS45" s="484">
        <f t="shared" si="30"/>
        <v>44168.95</v>
      </c>
      <c r="BT45" s="484">
        <f t="shared" ref="BT45:BU45" si="31">(+BT46*BT41)/1000000</f>
        <v>39550.400000000001</v>
      </c>
      <c r="BU45" s="484">
        <f t="shared" si="31"/>
        <v>34216.300000000003</v>
      </c>
      <c r="BV45" s="484">
        <f t="shared" ref="BV45:BW45" si="32">(+BV46*BV41)/1000000</f>
        <v>31419.15</v>
      </c>
      <c r="BW45" s="486">
        <f t="shared" si="32"/>
        <v>41371.800000000003</v>
      </c>
      <c r="BX45" s="484">
        <f t="shared" ref="BX45:BY45" si="33">(+BX46*BX41)/1000000</f>
        <v>40526.15</v>
      </c>
      <c r="BY45" s="484">
        <f t="shared" si="33"/>
        <v>39485.35</v>
      </c>
      <c r="BZ45" s="495">
        <f t="shared" ref="BZ45:CB45" si="34">(+BZ46*BZ41)/1000000</f>
        <v>44429.15</v>
      </c>
      <c r="CA45" s="484">
        <f t="shared" si="34"/>
        <v>52820.6</v>
      </c>
      <c r="CB45" s="484">
        <f t="shared" si="34"/>
        <v>58024.6</v>
      </c>
      <c r="CC45" s="484">
        <f t="shared" ref="CC45" si="35">(+CC46*CC41)/1000000</f>
        <v>61147</v>
      </c>
    </row>
    <row r="46" spans="1:81" s="52" customFormat="1" ht="11.25">
      <c r="A46" s="449" t="s">
        <v>674</v>
      </c>
      <c r="B46" s="449" t="s">
        <v>675</v>
      </c>
      <c r="C46" s="483"/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483"/>
      <c r="Q46" s="483"/>
      <c r="R46" s="483"/>
      <c r="S46" s="483"/>
      <c r="T46" s="483"/>
      <c r="U46" s="483"/>
      <c r="V46" s="483"/>
      <c r="W46" s="483"/>
      <c r="X46" s="483"/>
      <c r="Y46" s="483"/>
      <c r="Z46" s="483"/>
      <c r="AA46" s="483"/>
      <c r="AB46" s="483"/>
      <c r="AC46" s="483"/>
      <c r="AD46" s="483"/>
      <c r="AE46" s="483"/>
      <c r="AF46" s="483"/>
      <c r="AG46" s="483"/>
      <c r="AH46" s="483"/>
      <c r="AI46" s="483"/>
      <c r="AJ46" s="483"/>
      <c r="AK46" s="483"/>
      <c r="AL46" s="483"/>
      <c r="AM46" s="483"/>
      <c r="AN46" s="483"/>
      <c r="AO46" s="483"/>
      <c r="AP46" s="483"/>
      <c r="AQ46" s="483"/>
      <c r="AR46" s="483"/>
      <c r="AS46" s="483"/>
      <c r="AT46" s="483"/>
      <c r="AU46" s="483"/>
      <c r="AV46" s="483"/>
      <c r="AW46" s="483"/>
      <c r="AX46" s="483"/>
      <c r="AY46" s="483"/>
      <c r="AZ46" s="483"/>
      <c r="BA46" s="483"/>
      <c r="BB46" s="483"/>
      <c r="BC46" s="484">
        <v>148.80000000000001</v>
      </c>
      <c r="BD46" s="484">
        <v>142.19999999999999</v>
      </c>
      <c r="BE46" s="484">
        <v>123</v>
      </c>
      <c r="BF46" s="484">
        <v>171</v>
      </c>
      <c r="BG46" s="486">
        <v>174.4</v>
      </c>
      <c r="BH46" s="484">
        <v>185</v>
      </c>
      <c r="BI46" s="484">
        <v>232.5</v>
      </c>
      <c r="BJ46" s="495">
        <v>267</v>
      </c>
      <c r="BK46" s="484">
        <v>236.5</v>
      </c>
      <c r="BL46" s="484">
        <v>170.4</v>
      </c>
      <c r="BM46" s="484">
        <v>139.19999999999999</v>
      </c>
      <c r="BN46" s="484">
        <v>164.8</v>
      </c>
      <c r="BO46" s="486">
        <v>164</v>
      </c>
      <c r="BP46" s="484">
        <v>187.4</v>
      </c>
      <c r="BQ46" s="484">
        <v>180</v>
      </c>
      <c r="BR46" s="495">
        <v>256</v>
      </c>
      <c r="BS46" s="484">
        <v>339.5</v>
      </c>
      <c r="BT46" s="484">
        <v>304</v>
      </c>
      <c r="BU46" s="484">
        <v>263</v>
      </c>
      <c r="BV46" s="484">
        <v>241.5</v>
      </c>
      <c r="BW46" s="486">
        <v>318</v>
      </c>
      <c r="BX46" s="484">
        <v>311.5</v>
      </c>
      <c r="BY46" s="484">
        <v>303.5</v>
      </c>
      <c r="BZ46" s="495">
        <v>341.5</v>
      </c>
      <c r="CA46" s="484">
        <v>406</v>
      </c>
      <c r="CB46" s="484">
        <v>446</v>
      </c>
      <c r="CC46" s="484">
        <v>470</v>
      </c>
    </row>
    <row r="47" spans="1:81" s="52" customFormat="1" ht="11.25">
      <c r="A47" s="449"/>
      <c r="B47" s="449"/>
      <c r="C47" s="468"/>
      <c r="D47" s="468"/>
      <c r="E47" s="468"/>
      <c r="F47" s="468"/>
      <c r="G47" s="468"/>
      <c r="H47" s="468"/>
      <c r="I47" s="468"/>
      <c r="J47" s="468"/>
      <c r="K47" s="468"/>
      <c r="L47" s="468"/>
      <c r="M47" s="468"/>
      <c r="N47" s="468"/>
      <c r="O47" s="468"/>
      <c r="P47" s="468"/>
      <c r="Q47" s="468"/>
      <c r="R47" s="468"/>
      <c r="S47" s="468"/>
      <c r="T47" s="468"/>
      <c r="U47" s="468"/>
      <c r="V47" s="468"/>
      <c r="W47" s="468"/>
      <c r="X47" s="468"/>
      <c r="Y47" s="468"/>
      <c r="Z47" s="468"/>
      <c r="AA47" s="468"/>
      <c r="AB47" s="468"/>
      <c r="AC47" s="468"/>
      <c r="AD47" s="468"/>
      <c r="AE47" s="468"/>
      <c r="AF47" s="468"/>
      <c r="AG47" s="468"/>
      <c r="AH47" s="468"/>
      <c r="AI47" s="468"/>
      <c r="AJ47" s="468"/>
      <c r="AK47" s="468"/>
      <c r="AL47" s="468"/>
      <c r="AM47" s="468"/>
      <c r="AN47" s="468"/>
      <c r="AO47" s="468"/>
      <c r="AP47" s="468"/>
      <c r="AQ47" s="468"/>
      <c r="AR47" s="468"/>
      <c r="AS47" s="468"/>
      <c r="AT47" s="468"/>
      <c r="AU47" s="468"/>
      <c r="AV47" s="468"/>
      <c r="AW47" s="468"/>
      <c r="AX47" s="468"/>
      <c r="AY47" s="468"/>
      <c r="AZ47" s="483"/>
      <c r="BA47" s="483"/>
      <c r="BB47" s="483"/>
      <c r="BC47" s="469"/>
      <c r="BD47" s="484"/>
      <c r="BE47" s="484"/>
      <c r="BF47" s="484"/>
      <c r="BG47" s="470"/>
      <c r="BH47" s="484"/>
      <c r="BI47" s="484"/>
      <c r="BJ47" s="495"/>
      <c r="BK47" s="469"/>
      <c r="BL47" s="484"/>
      <c r="BM47" s="484"/>
      <c r="BN47" s="484"/>
      <c r="BO47" s="470"/>
      <c r="BP47" s="484"/>
      <c r="BQ47" s="484"/>
      <c r="BR47" s="495"/>
      <c r="BS47" s="484"/>
      <c r="BT47" s="484"/>
      <c r="BU47" s="484"/>
      <c r="BV47" s="484"/>
      <c r="BW47" s="486"/>
      <c r="BX47" s="484"/>
      <c r="BY47" s="484"/>
      <c r="BZ47" s="495"/>
      <c r="CA47" s="484"/>
      <c r="CB47" s="484"/>
      <c r="CC47" s="484"/>
    </row>
    <row r="48" spans="1:81" s="52" customFormat="1" ht="11.25">
      <c r="A48" s="472" t="s">
        <v>676</v>
      </c>
      <c r="B48" s="472" t="s">
        <v>677</v>
      </c>
      <c r="C48" s="468"/>
      <c r="D48" s="468"/>
      <c r="E48" s="468"/>
      <c r="F48" s="468"/>
      <c r="G48" s="468"/>
      <c r="H48" s="468"/>
      <c r="I48" s="468"/>
      <c r="J48" s="468"/>
      <c r="K48" s="468"/>
      <c r="L48" s="468"/>
      <c r="M48" s="468"/>
      <c r="N48" s="468"/>
      <c r="O48" s="468"/>
      <c r="P48" s="468"/>
      <c r="Q48" s="468"/>
      <c r="R48" s="468"/>
      <c r="S48" s="468"/>
      <c r="T48" s="468"/>
      <c r="U48" s="468"/>
      <c r="V48" s="468"/>
      <c r="W48" s="468"/>
      <c r="X48" s="468"/>
      <c r="Y48" s="468"/>
      <c r="Z48" s="468"/>
      <c r="AA48" s="468"/>
      <c r="AB48" s="468"/>
      <c r="AC48" s="468"/>
      <c r="AD48" s="468"/>
      <c r="AE48" s="468"/>
      <c r="AF48" s="468"/>
      <c r="AG48" s="468"/>
      <c r="AH48" s="468"/>
      <c r="AI48" s="468"/>
      <c r="AJ48" s="468"/>
      <c r="AK48" s="468"/>
      <c r="AL48" s="468"/>
      <c r="AM48" s="468"/>
      <c r="AN48" s="468"/>
      <c r="AO48" s="468"/>
      <c r="AP48" s="468"/>
      <c r="AQ48" s="468"/>
      <c r="AR48" s="468"/>
      <c r="AS48" s="468"/>
      <c r="AT48" s="468"/>
      <c r="AU48" s="468"/>
      <c r="AV48" s="468"/>
      <c r="AW48" s="468"/>
      <c r="AX48" s="496"/>
      <c r="AY48" s="468"/>
      <c r="AZ48" s="468"/>
      <c r="BA48" s="468"/>
      <c r="BB48" s="468"/>
      <c r="BC48" s="469"/>
      <c r="BD48" s="469"/>
      <c r="BE48" s="469"/>
      <c r="BF48" s="469"/>
      <c r="BG48" s="470"/>
      <c r="BH48" s="469"/>
      <c r="BI48" s="469"/>
      <c r="BJ48" s="471"/>
      <c r="BK48" s="469"/>
      <c r="BL48" s="469"/>
      <c r="BM48" s="469"/>
      <c r="BN48" s="469"/>
      <c r="BO48" s="470"/>
      <c r="BP48" s="492"/>
      <c r="BQ48" s="469"/>
      <c r="BR48" s="471"/>
      <c r="BS48" s="469"/>
      <c r="BT48" s="492"/>
      <c r="BU48" s="492"/>
      <c r="BV48" s="469"/>
      <c r="BW48" s="470"/>
      <c r="BX48" s="492"/>
      <c r="BY48" s="492"/>
      <c r="BZ48" s="494"/>
      <c r="CA48" s="469"/>
      <c r="CB48" s="492"/>
      <c r="CC48" s="492"/>
    </row>
    <row r="49" spans="1:81" s="200" customFormat="1" ht="11.25">
      <c r="A49" s="449" t="s">
        <v>678</v>
      </c>
      <c r="B49" s="449" t="s">
        <v>679</v>
      </c>
      <c r="C49" s="468"/>
      <c r="D49" s="468"/>
      <c r="E49" s="468"/>
      <c r="F49" s="468"/>
      <c r="G49" s="468"/>
      <c r="H49" s="468"/>
      <c r="I49" s="468"/>
      <c r="J49" s="468"/>
      <c r="K49" s="468"/>
      <c r="L49" s="468"/>
      <c r="M49" s="468"/>
      <c r="N49" s="468"/>
      <c r="O49" s="468"/>
      <c r="P49" s="468"/>
      <c r="Q49" s="468"/>
      <c r="R49" s="468"/>
      <c r="S49" s="468"/>
      <c r="T49" s="468"/>
      <c r="U49" s="468"/>
      <c r="V49" s="468"/>
      <c r="W49" s="468"/>
      <c r="X49" s="468"/>
      <c r="Y49" s="468"/>
      <c r="Z49" s="468"/>
      <c r="AA49" s="468"/>
      <c r="AB49" s="468"/>
      <c r="AC49" s="468"/>
      <c r="AD49" s="468"/>
      <c r="AE49" s="468"/>
      <c r="AF49" s="468"/>
      <c r="AG49" s="468"/>
      <c r="AH49" s="468"/>
      <c r="AI49" s="468"/>
      <c r="AJ49" s="468"/>
      <c r="AK49" s="468"/>
      <c r="AL49" s="468"/>
      <c r="AM49" s="468"/>
      <c r="AN49" s="468"/>
      <c r="AO49" s="468"/>
      <c r="AP49" s="468"/>
      <c r="AQ49" s="468"/>
      <c r="AR49" s="468"/>
      <c r="AS49" s="468"/>
      <c r="AT49" s="468"/>
      <c r="AU49" s="468"/>
      <c r="AV49" s="468"/>
      <c r="AW49" s="468"/>
      <c r="AX49" s="468"/>
      <c r="AY49" s="468"/>
      <c r="AZ49" s="468"/>
      <c r="BA49" s="468"/>
      <c r="BB49" s="468"/>
      <c r="BC49" s="469">
        <v>4133</v>
      </c>
      <c r="BD49" s="469">
        <v>4165</v>
      </c>
      <c r="BE49" s="469">
        <v>4215</v>
      </c>
      <c r="BF49" s="469">
        <v>4236</v>
      </c>
      <c r="BG49" s="470">
        <v>4267</v>
      </c>
      <c r="BH49" s="469">
        <v>4292</v>
      </c>
      <c r="BI49" s="469">
        <v>4338</v>
      </c>
      <c r="BJ49" s="471">
        <v>4348</v>
      </c>
      <c r="BK49" s="469">
        <v>4361</v>
      </c>
      <c r="BL49" s="469">
        <v>4391</v>
      </c>
      <c r="BM49" s="469">
        <v>4440</v>
      </c>
      <c r="BN49" s="469">
        <v>4383</v>
      </c>
      <c r="BO49" s="470">
        <v>4423</v>
      </c>
      <c r="BP49" s="469">
        <v>4436</v>
      </c>
      <c r="BQ49" s="469">
        <v>4471</v>
      </c>
      <c r="BR49" s="471">
        <v>4453</v>
      </c>
      <c r="BS49" s="469">
        <v>4495</v>
      </c>
      <c r="BT49" s="469">
        <v>4499</v>
      </c>
      <c r="BU49" s="469">
        <v>4541</v>
      </c>
      <c r="BV49" s="469">
        <v>4566</v>
      </c>
      <c r="BW49" s="470">
        <v>4615</v>
      </c>
      <c r="BX49" s="469">
        <v>4654</v>
      </c>
      <c r="BY49" s="469">
        <v>4676</v>
      </c>
      <c r="BZ49" s="471">
        <v>4700</v>
      </c>
      <c r="CA49" s="469">
        <v>4748</v>
      </c>
      <c r="CB49" s="469">
        <v>4815</v>
      </c>
      <c r="CC49" s="469">
        <v>4867</v>
      </c>
    </row>
    <row r="50" spans="1:81" s="200" customFormat="1" ht="11.25">
      <c r="A50" s="449" t="s">
        <v>680</v>
      </c>
      <c r="B50" s="449" t="s">
        <v>681</v>
      </c>
      <c r="C50" s="468"/>
      <c r="D50" s="468"/>
      <c r="E50" s="468"/>
      <c r="F50" s="468"/>
      <c r="G50" s="468"/>
      <c r="H50" s="468"/>
      <c r="I50" s="468"/>
      <c r="J50" s="468"/>
      <c r="K50" s="468"/>
      <c r="L50" s="468"/>
      <c r="M50" s="468"/>
      <c r="N50" s="468"/>
      <c r="O50" s="468"/>
      <c r="P50" s="468"/>
      <c r="Q50" s="468"/>
      <c r="R50" s="468"/>
      <c r="S50" s="468"/>
      <c r="T50" s="468"/>
      <c r="U50" s="468"/>
      <c r="V50" s="468"/>
      <c r="W50" s="468"/>
      <c r="X50" s="468"/>
      <c r="Y50" s="468"/>
      <c r="Z50" s="468"/>
      <c r="AA50" s="468"/>
      <c r="AB50" s="468"/>
      <c r="AC50" s="468"/>
      <c r="AD50" s="468"/>
      <c r="AE50" s="468"/>
      <c r="AF50" s="468"/>
      <c r="AG50" s="468"/>
      <c r="AH50" s="468"/>
      <c r="AI50" s="468"/>
      <c r="AJ50" s="468"/>
      <c r="AK50" s="468"/>
      <c r="AL50" s="468"/>
      <c r="AM50" s="468"/>
      <c r="AN50" s="468"/>
      <c r="AO50" s="468"/>
      <c r="AP50" s="468"/>
      <c r="AQ50" s="468"/>
      <c r="AR50" s="468"/>
      <c r="AS50" s="468"/>
      <c r="AT50" s="468"/>
      <c r="AU50" s="468"/>
      <c r="AV50" s="468"/>
      <c r="AW50" s="468"/>
      <c r="AX50" s="468"/>
      <c r="AY50" s="468"/>
      <c r="AZ50" s="468"/>
      <c r="BA50" s="468"/>
      <c r="BB50" s="468"/>
      <c r="BC50" s="469">
        <v>4606</v>
      </c>
      <c r="BD50" s="469">
        <v>4649</v>
      </c>
      <c r="BE50" s="469">
        <v>4700</v>
      </c>
      <c r="BF50" s="469">
        <v>4722</v>
      </c>
      <c r="BG50" s="470">
        <v>4761</v>
      </c>
      <c r="BH50" s="469">
        <v>4796</v>
      </c>
      <c r="BI50" s="469">
        <v>4847</v>
      </c>
      <c r="BJ50" s="471">
        <v>4851</v>
      </c>
      <c r="BK50" s="469">
        <v>4874</v>
      </c>
      <c r="BL50" s="469">
        <v>4909</v>
      </c>
      <c r="BM50" s="469">
        <v>4966</v>
      </c>
      <c r="BN50" s="469">
        <v>4916</v>
      </c>
      <c r="BO50" s="470">
        <v>4966</v>
      </c>
      <c r="BP50" s="469">
        <v>4985</v>
      </c>
      <c r="BQ50" s="469">
        <v>5024</v>
      </c>
      <c r="BR50" s="471">
        <v>5012</v>
      </c>
      <c r="BS50" s="469">
        <v>5060</v>
      </c>
      <c r="BT50" s="469">
        <v>5067</v>
      </c>
      <c r="BU50" s="469">
        <v>5113</v>
      </c>
      <c r="BV50" s="469">
        <v>5139</v>
      </c>
      <c r="BW50" s="470">
        <v>5190</v>
      </c>
      <c r="BX50" s="469">
        <v>5239</v>
      </c>
      <c r="BY50" s="469">
        <v>5266</v>
      </c>
      <c r="BZ50" s="471">
        <v>5294</v>
      </c>
      <c r="CA50" s="469">
        <v>5347</v>
      </c>
      <c r="CB50" s="469">
        <v>5425</v>
      </c>
      <c r="CC50" s="469">
        <v>5486</v>
      </c>
    </row>
    <row r="51" spans="1:81" s="200" customFormat="1" ht="11.25">
      <c r="A51" s="449" t="s">
        <v>87</v>
      </c>
      <c r="B51" s="449" t="s">
        <v>682</v>
      </c>
      <c r="C51" s="468"/>
      <c r="D51" s="468"/>
      <c r="E51" s="468"/>
      <c r="F51" s="468"/>
      <c r="G51" s="468"/>
      <c r="H51" s="468"/>
      <c r="I51" s="468"/>
      <c r="J51" s="468"/>
      <c r="K51" s="468"/>
      <c r="L51" s="468"/>
      <c r="M51" s="468"/>
      <c r="N51" s="468"/>
      <c r="O51" s="468"/>
      <c r="P51" s="468"/>
      <c r="Q51" s="468"/>
      <c r="R51" s="468"/>
      <c r="S51" s="468"/>
      <c r="T51" s="468"/>
      <c r="U51" s="468"/>
      <c r="V51" s="468"/>
      <c r="W51" s="468"/>
      <c r="X51" s="468"/>
      <c r="Y51" s="468"/>
      <c r="Z51" s="468"/>
      <c r="AA51" s="468"/>
      <c r="AB51" s="468"/>
      <c r="AC51" s="468"/>
      <c r="AD51" s="468"/>
      <c r="AE51" s="468"/>
      <c r="AF51" s="468"/>
      <c r="AG51" s="468"/>
      <c r="AH51" s="468"/>
      <c r="AI51" s="468"/>
      <c r="AJ51" s="468"/>
      <c r="AK51" s="468"/>
      <c r="AL51" s="468"/>
      <c r="AM51" s="468"/>
      <c r="AN51" s="468"/>
      <c r="AO51" s="468"/>
      <c r="AP51" s="468"/>
      <c r="AQ51" s="468"/>
      <c r="AR51" s="468"/>
      <c r="AS51" s="468"/>
      <c r="AT51" s="468"/>
      <c r="AU51" s="468"/>
      <c r="AV51" s="468"/>
      <c r="AW51" s="468"/>
      <c r="AX51" s="468"/>
      <c r="AY51" s="468"/>
      <c r="AZ51" s="468"/>
      <c r="BA51" s="468"/>
      <c r="BB51" s="468"/>
      <c r="BC51" s="469">
        <f>'Pozostałe informacje_other info'!BC14</f>
        <v>315</v>
      </c>
      <c r="BD51" s="469">
        <f>'Pozostałe informacje_other info'!BD14</f>
        <v>304</v>
      </c>
      <c r="BE51" s="469">
        <f>'Pozostałe informacje_other info'!BE14</f>
        <v>298</v>
      </c>
      <c r="BF51" s="469">
        <f>'Pozostałe informacje_other info'!BF14</f>
        <v>290</v>
      </c>
      <c r="BG51" s="470">
        <f>'Pozostałe informacje_other info'!BG14</f>
        <v>281</v>
      </c>
      <c r="BH51" s="469">
        <f>'Pozostałe informacje_other info'!BH14</f>
        <v>272</v>
      </c>
      <c r="BI51" s="469">
        <f>'Pozostałe informacje_other info'!BI14</f>
        <v>262</v>
      </c>
      <c r="BJ51" s="471">
        <f>'Pozostałe informacje_other info'!BJ14</f>
        <v>257</v>
      </c>
      <c r="BK51" s="469">
        <f>'Pozostałe informacje_other info'!BK14</f>
        <v>253</v>
      </c>
      <c r="BL51" s="469">
        <f>'Pozostałe informacje_other info'!BL14</f>
        <v>244</v>
      </c>
      <c r="BM51" s="469">
        <f>'Pozostałe informacje_other info'!BM14</f>
        <v>237</v>
      </c>
      <c r="BN51" s="469">
        <f>'Pozostałe informacje_other info'!BN14</f>
        <v>228</v>
      </c>
      <c r="BO51" s="470">
        <f>'Pozostałe informacje_other info'!BO14</f>
        <v>227</v>
      </c>
      <c r="BP51" s="469">
        <f>'Pozostałe informacje_other info'!BP14</f>
        <v>218</v>
      </c>
      <c r="BQ51" s="469">
        <f>'Pozostałe informacje_other info'!BQ14</f>
        <v>214</v>
      </c>
      <c r="BR51" s="471">
        <f>'Pozostałe informacje_other info'!BR14</f>
        <v>205</v>
      </c>
      <c r="BS51" s="469">
        <f>'Pozostałe informacje_other info'!BS14</f>
        <v>205</v>
      </c>
      <c r="BT51" s="469">
        <f>'Pozostałe informacje_other info'!BT14</f>
        <v>188</v>
      </c>
      <c r="BU51" s="469">
        <f>'Pozostałe informacje_other info'!BU14</f>
        <v>185</v>
      </c>
      <c r="BV51" s="469">
        <f>'Pozostałe informacje_other info'!BV14</f>
        <v>175</v>
      </c>
      <c r="BW51" s="470">
        <f>'Pozostałe informacje_other info'!BW14</f>
        <v>167</v>
      </c>
      <c r="BX51" s="469">
        <f>'Pozostałe informacje_other info'!BX14</f>
        <v>161</v>
      </c>
      <c r="BY51" s="469">
        <f>'Pozostałe informacje_other info'!BY14</f>
        <v>157</v>
      </c>
      <c r="BZ51" s="471">
        <f>'Pozostałe informacje_other info'!BZ14</f>
        <v>150</v>
      </c>
      <c r="CA51" s="469">
        <f>'Pozostałe informacje_other info'!CA14</f>
        <v>147</v>
      </c>
      <c r="CB51" s="469">
        <f>'Pozostałe informacje_other info'!CB14</f>
        <v>143</v>
      </c>
      <c r="CC51" s="469">
        <f>'Pozostałe informacje_other info'!CC14</f>
        <v>141</v>
      </c>
    </row>
    <row r="52" spans="1:81" s="200" customFormat="1" ht="11.25">
      <c r="A52" s="449" t="s">
        <v>683</v>
      </c>
      <c r="B52" s="449" t="s">
        <v>684</v>
      </c>
      <c r="C52" s="468"/>
      <c r="D52" s="468"/>
      <c r="E52" s="468"/>
      <c r="F52" s="468"/>
      <c r="G52" s="468"/>
      <c r="H52" s="468"/>
      <c r="I52" s="468"/>
      <c r="J52" s="468"/>
      <c r="K52" s="468"/>
      <c r="L52" s="468"/>
      <c r="M52" s="468"/>
      <c r="N52" s="468"/>
      <c r="O52" s="468"/>
      <c r="P52" s="468"/>
      <c r="Q52" s="468"/>
      <c r="R52" s="468"/>
      <c r="S52" s="468"/>
      <c r="T52" s="468"/>
      <c r="U52" s="468"/>
      <c r="V52" s="468"/>
      <c r="W52" s="468"/>
      <c r="X52" s="468"/>
      <c r="Y52" s="468"/>
      <c r="Z52" s="468"/>
      <c r="AA52" s="468"/>
      <c r="AB52" s="468"/>
      <c r="AC52" s="468"/>
      <c r="AD52" s="468"/>
      <c r="AE52" s="468"/>
      <c r="AF52" s="468"/>
      <c r="AG52" s="468"/>
      <c r="AH52" s="468"/>
      <c r="AI52" s="468"/>
      <c r="AJ52" s="468"/>
      <c r="AK52" s="468"/>
      <c r="AL52" s="468"/>
      <c r="AM52" s="468"/>
      <c r="AN52" s="468"/>
      <c r="AO52" s="468"/>
      <c r="AP52" s="468"/>
      <c r="AQ52" s="468"/>
      <c r="AR52" s="468"/>
      <c r="AS52" s="468"/>
      <c r="AT52" s="468"/>
      <c r="AU52" s="468"/>
      <c r="AV52" s="468"/>
      <c r="AW52" s="468"/>
      <c r="AX52" s="468"/>
      <c r="AY52" s="468"/>
      <c r="AZ52" s="468"/>
      <c r="BA52" s="468"/>
      <c r="BB52" s="468"/>
      <c r="BC52" s="469">
        <f>'Pozostałe informacje_other info'!BC8</f>
        <v>8032</v>
      </c>
      <c r="BD52" s="469">
        <f>'Pozostałe informacje_other info'!BD8</f>
        <v>8049</v>
      </c>
      <c r="BE52" s="469">
        <f>'Pozostałe informacje_other info'!BE8</f>
        <v>8141</v>
      </c>
      <c r="BF52" s="469">
        <f>'Pozostałe informacje_other info'!BF8</f>
        <v>8426</v>
      </c>
      <c r="BG52" s="470">
        <f>'Pozostałe informacje_other info'!BG8</f>
        <v>8593</v>
      </c>
      <c r="BH52" s="469">
        <f>'Pozostałe informacje_other info'!BH8</f>
        <v>8706</v>
      </c>
      <c r="BI52" s="469">
        <f>'Pozostałe informacje_other info'!BI8</f>
        <v>8680</v>
      </c>
      <c r="BJ52" s="471">
        <f>'Pozostałe informacje_other info'!BJ8</f>
        <v>8625</v>
      </c>
      <c r="BK52" s="469">
        <f>'Pozostałe informacje_other info'!BK8</f>
        <v>8445</v>
      </c>
      <c r="BL52" s="469">
        <f>'Pozostałe informacje_other info'!BL8</f>
        <v>8446</v>
      </c>
      <c r="BM52" s="469">
        <f>'Pozostałe informacje_other info'!BM8</f>
        <v>8410</v>
      </c>
      <c r="BN52" s="469">
        <f>'Pozostałe informacje_other info'!BN8</f>
        <v>8363</v>
      </c>
      <c r="BO52" s="470">
        <f>'Pozostałe informacje_other info'!BO8</f>
        <v>8447</v>
      </c>
      <c r="BP52" s="469">
        <f>'Pozostałe informacje_other info'!BP8</f>
        <v>8503</v>
      </c>
      <c r="BQ52" s="469">
        <f>'Pozostałe informacje_other info'!BQ8</f>
        <v>8448</v>
      </c>
      <c r="BR52" s="471">
        <f>'Pozostałe informacje_other info'!BR8</f>
        <v>8379</v>
      </c>
      <c r="BS52" s="469">
        <f>'Pozostałe informacje_other info'!BS8</f>
        <v>8305</v>
      </c>
      <c r="BT52" s="469">
        <f>'Pozostałe informacje_other info'!BT8</f>
        <v>8242</v>
      </c>
      <c r="BU52" s="469">
        <f>'Pozostałe informacje_other info'!BU8</f>
        <v>8120</v>
      </c>
      <c r="BV52" s="469">
        <f>'Pozostałe informacje_other info'!BV8</f>
        <v>8001</v>
      </c>
      <c r="BW52" s="470">
        <f>'Pozostałe informacje_other info'!BW8</f>
        <v>7946</v>
      </c>
      <c r="BX52" s="469">
        <f>'Pozostałe informacje_other info'!BX8</f>
        <v>7890</v>
      </c>
      <c r="BY52" s="469">
        <f>'Pozostałe informacje_other info'!BY8</f>
        <v>7801</v>
      </c>
      <c r="BZ52" s="471">
        <f>'Pozostałe informacje_other info'!BZ8</f>
        <v>7693</v>
      </c>
      <c r="CA52" s="469">
        <f>'Pozostałe informacje_other info'!CA8</f>
        <v>7741</v>
      </c>
      <c r="CB52" s="469">
        <f>'Pozostałe informacje_other info'!CB8</f>
        <v>7798</v>
      </c>
      <c r="CC52" s="469">
        <f>'Pozostałe informacje_other info'!CC8</f>
        <v>7734</v>
      </c>
    </row>
    <row r="53" spans="1:81" s="52" customFormat="1" ht="11.25">
      <c r="A53" s="192"/>
      <c r="B53" s="192"/>
      <c r="C53" s="317"/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I53" s="317"/>
      <c r="AJ53" s="317"/>
      <c r="AM53" s="317"/>
      <c r="AN53" s="317"/>
      <c r="AO53" s="317"/>
      <c r="AP53" s="317"/>
      <c r="AQ53" s="317"/>
      <c r="AR53" s="317"/>
      <c r="AS53" s="317"/>
      <c r="AT53" s="317"/>
    </row>
    <row r="54" spans="1:81" s="52" customFormat="1" ht="12">
      <c r="A54" s="202" t="s">
        <v>685</v>
      </c>
      <c r="B54" s="202" t="s">
        <v>686</v>
      </c>
      <c r="C54" s="317"/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I54" s="317"/>
      <c r="AJ54" s="317"/>
      <c r="AM54" s="317"/>
      <c r="AN54" s="317"/>
      <c r="AO54" s="317"/>
      <c r="AP54" s="317"/>
      <c r="AQ54" s="317"/>
      <c r="AR54" s="317"/>
      <c r="AS54" s="317"/>
      <c r="AT54" s="317"/>
    </row>
    <row r="55" spans="1:81" s="52" customFormat="1" ht="12">
      <c r="A55" s="203" t="s">
        <v>687</v>
      </c>
      <c r="B55" s="204" t="s">
        <v>688</v>
      </c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I55" s="317"/>
      <c r="AJ55" s="317"/>
      <c r="AM55" s="317"/>
      <c r="AN55" s="317"/>
      <c r="AO55" s="317"/>
      <c r="AP55" s="317"/>
      <c r="AQ55" s="317"/>
      <c r="AR55" s="317"/>
      <c r="AS55" s="317"/>
      <c r="AT55" s="317"/>
    </row>
    <row r="56" spans="1:81" s="52" customFormat="1" ht="12">
      <c r="A56" s="202" t="s">
        <v>689</v>
      </c>
      <c r="B56" s="202" t="s">
        <v>779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I56" s="170"/>
      <c r="AJ56" s="170"/>
      <c r="AM56" s="170"/>
      <c r="AN56" s="170"/>
      <c r="AO56" s="170"/>
      <c r="AP56" s="170"/>
      <c r="AQ56" s="170"/>
      <c r="AR56" s="170"/>
      <c r="AS56" s="170"/>
      <c r="AT56" s="170"/>
    </row>
    <row r="57" spans="1:81" s="52" customFormat="1" ht="12">
      <c r="A57" s="202" t="s">
        <v>690</v>
      </c>
      <c r="B57" s="202" t="s">
        <v>691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I57" s="170"/>
      <c r="AJ57" s="170"/>
      <c r="AM57" s="170"/>
      <c r="AN57" s="170"/>
      <c r="AO57" s="170"/>
      <c r="AP57" s="170"/>
      <c r="AQ57" s="170"/>
      <c r="AR57" s="170"/>
      <c r="AS57" s="170"/>
      <c r="AT57" s="170"/>
    </row>
    <row r="58" spans="1:81" s="52" customFormat="1" ht="12">
      <c r="A58" s="202" t="s">
        <v>692</v>
      </c>
      <c r="B58" s="202" t="s">
        <v>693</v>
      </c>
      <c r="C58" s="317"/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I58" s="317"/>
      <c r="AJ58" s="317"/>
      <c r="AM58" s="317"/>
      <c r="AN58" s="317"/>
      <c r="AO58" s="317"/>
      <c r="AP58" s="317"/>
      <c r="AQ58" s="317"/>
      <c r="AR58" s="317"/>
      <c r="AS58" s="317"/>
      <c r="AT58" s="317"/>
    </row>
    <row r="59" spans="1:81" s="52" customFormat="1" ht="12">
      <c r="A59" s="202" t="s">
        <v>694</v>
      </c>
      <c r="B59" s="202" t="s">
        <v>695</v>
      </c>
      <c r="C59" s="317"/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I59" s="317"/>
      <c r="AJ59" s="317"/>
      <c r="AM59" s="317"/>
      <c r="AN59" s="317"/>
      <c r="AO59" s="317"/>
      <c r="AP59" s="317"/>
      <c r="AQ59" s="317"/>
      <c r="AR59" s="317"/>
      <c r="AS59" s="317"/>
      <c r="AT59" s="317"/>
    </row>
    <row r="60" spans="1:81" ht="13.5" hidden="1" customHeight="1">
      <c r="AI60" s="52"/>
      <c r="AJ60" s="52"/>
      <c r="AM60" s="52"/>
      <c r="AN60" s="52"/>
      <c r="AO60" s="52"/>
      <c r="AP60" s="52"/>
      <c r="AQ60" s="52"/>
      <c r="AR60" s="52"/>
      <c r="AS60" s="52"/>
      <c r="AT60" s="52"/>
    </row>
    <row r="61" spans="1:81" ht="13.5" hidden="1" customHeight="1"/>
    <row r="62" spans="1:81" ht="13.5" hidden="1" customHeight="1"/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19CD8587-0776-43D9-B65A-154562215E82}"/>
    <hyperlink ref="A1" location="'Spis tresci_Table of content'!Obszar_wydruku" display="Go back to Table of content" xr:uid="{00E60BF6-8657-4933-A5EC-9CF58A70681D}"/>
    <hyperlink ref="B1" location="'Spis tresci_Table of content'!A1" display="Powrót do spisu treści" xr:uid="{8164D2C8-B70B-443A-8596-AF9BF78BFC6E}"/>
  </hyperlinks>
  <printOptions horizontalCentered="1"/>
  <pageMargins left="0.25" right="0.25" top="0.75" bottom="0.75" header="0.3" footer="0.3"/>
  <pageSetup paperSize="9" scale="20" fitToHeight="0" orientation="landscape" r:id="rId1"/>
  <headerFooter alignWithMargins="0">
    <oddHeader xml:space="preserve">&amp;C&amp;"Times New Roman,Kursywa"&amp;12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CDC8-04AD-495B-924E-03F52EBBB0E1}">
  <sheetPr>
    <tabColor rgb="FF92D050"/>
    <pageSetUpPr fitToPage="1"/>
  </sheetPr>
  <dimension ref="A1:CE78"/>
  <sheetViews>
    <sheetView showGridLines="0" zoomScaleNormal="100" zoomScaleSheetLayoutView="100" zoomScalePageLayoutView="80" workbookViewId="0">
      <pane xSplit="2" ySplit="5" topLeftCell="BS6" activePane="bottomRight" state="frozen"/>
      <selection pane="topRight" activeCell="C1" sqref="C1"/>
      <selection pane="bottomLeft" activeCell="A5" sqref="A5"/>
      <selection pane="bottomRight" activeCell="CC4" sqref="CC4"/>
    </sheetView>
  </sheetViews>
  <sheetFormatPr defaultColWidth="0" defaultRowHeight="13.5" zeroHeight="1"/>
  <cols>
    <col min="1" max="1" width="59.28515625" style="4" customWidth="1"/>
    <col min="2" max="2" width="59.28515625" style="4" bestFit="1" customWidth="1"/>
    <col min="3" max="42" width="7.28515625" style="53" hidden="1" customWidth="1"/>
    <col min="43" max="58" width="9" style="53" hidden="1" customWidth="1"/>
    <col min="59" max="69" width="9" style="53" customWidth="1"/>
    <col min="70" max="70" width="9.28515625" style="53" customWidth="1"/>
    <col min="71" max="71" width="9" style="171" customWidth="1"/>
    <col min="72" max="72" width="9.5703125" style="2" customWidth="1"/>
    <col min="73" max="73" width="10.42578125" style="2" customWidth="1"/>
    <col min="74" max="74" width="8.5703125" style="2" bestFit="1" customWidth="1"/>
    <col min="75" max="75" width="8.7109375" style="171" customWidth="1"/>
    <col min="76" max="83" width="8.710937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W1" s="2"/>
    </row>
    <row r="2" spans="1:81">
      <c r="A2" s="54" t="s">
        <v>273</v>
      </c>
      <c r="B2" s="54" t="s">
        <v>274</v>
      </c>
      <c r="AH2" s="166"/>
      <c r="AI2" s="166"/>
      <c r="AM2" s="166"/>
      <c r="AU2" s="166"/>
      <c r="AY2" s="166"/>
      <c r="BC2" s="166"/>
      <c r="BG2" s="166"/>
      <c r="BK2" s="166"/>
      <c r="BO2" s="166"/>
      <c r="BS2" s="2"/>
      <c r="BW2" s="2"/>
    </row>
    <row r="3" spans="1:81">
      <c r="A3" s="391" t="s">
        <v>554</v>
      </c>
      <c r="B3" s="391" t="s">
        <v>555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395"/>
      <c r="AY3" s="390"/>
      <c r="AZ3" s="390"/>
      <c r="BA3" s="390"/>
      <c r="BB3" s="395"/>
      <c r="BC3" s="393">
        <v>2020</v>
      </c>
      <c r="BD3" s="394"/>
      <c r="BE3" s="394"/>
      <c r="BF3" s="395"/>
      <c r="BG3" s="393">
        <v>2021</v>
      </c>
      <c r="BH3" s="394"/>
      <c r="BI3" s="394"/>
      <c r="BJ3" s="397"/>
      <c r="BK3" s="393">
        <v>2022</v>
      </c>
      <c r="BL3" s="394"/>
      <c r="BM3" s="394"/>
      <c r="BN3" s="397"/>
      <c r="BO3" s="394">
        <v>2023</v>
      </c>
      <c r="BP3" s="394"/>
      <c r="BQ3" s="394"/>
      <c r="BR3" s="395"/>
      <c r="BS3" s="393">
        <v>2024</v>
      </c>
      <c r="BT3" s="394"/>
      <c r="BU3" s="394"/>
      <c r="BV3" s="397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 ht="25.5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7" t="s">
        <v>6</v>
      </c>
      <c r="BL4" s="8" t="s">
        <v>7</v>
      </c>
      <c r="BM4" s="8" t="s">
        <v>8</v>
      </c>
      <c r="BN4" s="9" t="s">
        <v>9</v>
      </c>
      <c r="BO4" s="8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9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ht="12.75" customHeight="1">
      <c r="A5" s="13" t="s">
        <v>10</v>
      </c>
      <c r="B5" s="13" t="s">
        <v>11</v>
      </c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  <c r="Z5" s="314"/>
      <c r="AA5" s="314"/>
      <c r="AB5" s="314"/>
      <c r="AC5" s="314"/>
      <c r="AD5" s="314"/>
      <c r="BG5" s="188"/>
      <c r="BJ5" s="259"/>
      <c r="BK5" s="188"/>
      <c r="BN5" s="259"/>
      <c r="BT5" s="53"/>
      <c r="BV5" s="259"/>
      <c r="BX5" s="53"/>
      <c r="BY5" s="53"/>
      <c r="BZ5" s="261"/>
      <c r="CB5" s="53"/>
      <c r="CC5" s="53"/>
    </row>
    <row r="6" spans="1:81" s="251" customFormat="1" ht="11.25">
      <c r="A6" s="65" t="s">
        <v>556</v>
      </c>
      <c r="B6" s="449" t="s">
        <v>557</v>
      </c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7"/>
      <c r="O6" s="497"/>
      <c r="P6" s="497"/>
      <c r="Q6" s="497"/>
      <c r="R6" s="497"/>
      <c r="S6" s="497"/>
      <c r="T6" s="497"/>
      <c r="U6" s="497"/>
      <c r="V6" s="497"/>
      <c r="W6" s="497"/>
      <c r="X6" s="497"/>
      <c r="Y6" s="497"/>
      <c r="Z6" s="497"/>
      <c r="AA6" s="497"/>
      <c r="AB6" s="497"/>
      <c r="AC6" s="497"/>
      <c r="AD6" s="497"/>
      <c r="AE6" s="497"/>
      <c r="AF6" s="497"/>
      <c r="AG6" s="497"/>
      <c r="AH6" s="497"/>
      <c r="AI6" s="497"/>
      <c r="AJ6" s="497"/>
      <c r="AK6" s="497"/>
      <c r="AL6" s="497"/>
      <c r="AM6" s="497"/>
      <c r="AN6" s="497"/>
      <c r="AO6" s="497"/>
      <c r="AP6" s="497"/>
      <c r="AQ6" s="497"/>
      <c r="AR6" s="497"/>
      <c r="AS6" s="497"/>
      <c r="AT6" s="497"/>
      <c r="AU6" s="497"/>
      <c r="AV6" s="497"/>
      <c r="AW6" s="497"/>
      <c r="AX6" s="497"/>
      <c r="AY6" s="497"/>
      <c r="AZ6" s="497"/>
      <c r="BA6" s="497"/>
      <c r="BB6" s="497"/>
      <c r="BC6" s="498">
        <v>1387</v>
      </c>
      <c r="BD6" s="498">
        <v>1304</v>
      </c>
      <c r="BE6" s="498">
        <v>1277</v>
      </c>
      <c r="BF6" s="498">
        <v>1279</v>
      </c>
      <c r="BG6" s="499">
        <v>1268</v>
      </c>
      <c r="BH6" s="498">
        <v>1296</v>
      </c>
      <c r="BI6" s="498">
        <v>1353</v>
      </c>
      <c r="BJ6" s="500">
        <v>1516</v>
      </c>
      <c r="BK6" s="499">
        <v>1852</v>
      </c>
      <c r="BL6" s="498">
        <v>2379</v>
      </c>
      <c r="BM6" s="498">
        <v>1018</v>
      </c>
      <c r="BN6" s="500">
        <v>2863</v>
      </c>
      <c r="BO6" s="498">
        <v>2982</v>
      </c>
      <c r="BP6" s="498">
        <v>3134</v>
      </c>
      <c r="BQ6" s="498">
        <v>3177</v>
      </c>
      <c r="BR6" s="498">
        <v>3116</v>
      </c>
      <c r="BS6" s="499">
        <v>3232</v>
      </c>
      <c r="BT6" s="498">
        <v>3114</v>
      </c>
      <c r="BU6" s="498">
        <v>3356</v>
      </c>
      <c r="BV6" s="500">
        <v>3410</v>
      </c>
      <c r="BW6" s="499">
        <v>3368</v>
      </c>
      <c r="BX6" s="498">
        <v>3453</v>
      </c>
      <c r="BY6" s="498">
        <v>3504</v>
      </c>
      <c r="BZ6" s="500">
        <v>3487</v>
      </c>
      <c r="CA6" s="498">
        <v>3427</v>
      </c>
      <c r="CB6" s="498">
        <v>3478</v>
      </c>
      <c r="CC6" s="498">
        <v>3628</v>
      </c>
    </row>
    <row r="7" spans="1:81" s="251" customFormat="1" ht="11.25">
      <c r="A7" s="65" t="s">
        <v>558</v>
      </c>
      <c r="B7" s="449" t="s">
        <v>559</v>
      </c>
      <c r="C7" s="497"/>
      <c r="D7" s="497"/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  <c r="U7" s="497"/>
      <c r="V7" s="497"/>
      <c r="W7" s="497"/>
      <c r="X7" s="497"/>
      <c r="Y7" s="497"/>
      <c r="Z7" s="497"/>
      <c r="AA7" s="497"/>
      <c r="AB7" s="497"/>
      <c r="AC7" s="497"/>
      <c r="AD7" s="497"/>
      <c r="AE7" s="497"/>
      <c r="AF7" s="497"/>
      <c r="AG7" s="497"/>
      <c r="AH7" s="497"/>
      <c r="AI7" s="497"/>
      <c r="AJ7" s="497"/>
      <c r="AK7" s="497"/>
      <c r="AL7" s="497"/>
      <c r="AM7" s="497"/>
      <c r="AN7" s="497"/>
      <c r="AO7" s="497"/>
      <c r="AP7" s="497"/>
      <c r="AQ7" s="497"/>
      <c r="AR7" s="497"/>
      <c r="AS7" s="497"/>
      <c r="AT7" s="501"/>
      <c r="AU7" s="497"/>
      <c r="AV7" s="497"/>
      <c r="AW7" s="497"/>
      <c r="AX7" s="497"/>
      <c r="AY7" s="497"/>
      <c r="AZ7" s="497"/>
      <c r="BA7" s="497"/>
      <c r="BB7" s="497"/>
      <c r="BC7" s="498">
        <f t="shared" ref="BC7:BS7" si="0">BC6-BC8</f>
        <v>1387</v>
      </c>
      <c r="BD7" s="498">
        <f t="shared" si="0"/>
        <v>1304</v>
      </c>
      <c r="BE7" s="498">
        <f t="shared" si="0"/>
        <v>1277</v>
      </c>
      <c r="BF7" s="498">
        <f t="shared" si="0"/>
        <v>1279</v>
      </c>
      <c r="BG7" s="499">
        <f t="shared" si="0"/>
        <v>1268</v>
      </c>
      <c r="BH7" s="498">
        <f t="shared" si="0"/>
        <v>1296</v>
      </c>
      <c r="BI7" s="498">
        <f t="shared" si="0"/>
        <v>1353</v>
      </c>
      <c r="BJ7" s="500">
        <f t="shared" si="0"/>
        <v>1516</v>
      </c>
      <c r="BK7" s="499">
        <f t="shared" si="0"/>
        <v>1791</v>
      </c>
      <c r="BL7" s="498">
        <f t="shared" si="0"/>
        <v>2145</v>
      </c>
      <c r="BM7" s="498">
        <f t="shared" si="0"/>
        <v>706</v>
      </c>
      <c r="BN7" s="500">
        <f t="shared" si="0"/>
        <v>2523</v>
      </c>
      <c r="BO7" s="498">
        <f t="shared" si="0"/>
        <v>2680</v>
      </c>
      <c r="BP7" s="498">
        <f t="shared" si="0"/>
        <v>2847</v>
      </c>
      <c r="BQ7" s="498">
        <f t="shared" si="0"/>
        <v>2934</v>
      </c>
      <c r="BR7" s="498">
        <f t="shared" si="0"/>
        <v>2909</v>
      </c>
      <c r="BS7" s="499">
        <f t="shared" si="0"/>
        <v>3026</v>
      </c>
      <c r="BT7" s="498">
        <f t="shared" ref="BT7:BU7" si="1">BT6-BT8</f>
        <v>2916</v>
      </c>
      <c r="BU7" s="498">
        <f t="shared" si="1"/>
        <v>3181</v>
      </c>
      <c r="BV7" s="500">
        <f t="shared" ref="BV7:BW7" si="2">BV6-BV8</f>
        <v>3243</v>
      </c>
      <c r="BW7" s="499">
        <f t="shared" si="2"/>
        <v>3201</v>
      </c>
      <c r="BX7" s="498">
        <f t="shared" ref="BX7:BY7" si="3">BX6-BX8</f>
        <v>3310</v>
      </c>
      <c r="BY7" s="498">
        <f t="shared" si="3"/>
        <v>3393</v>
      </c>
      <c r="BZ7" s="500">
        <f t="shared" ref="BZ7:CB7" si="4">BZ6-BZ8</f>
        <v>3393</v>
      </c>
      <c r="CA7" s="498">
        <f t="shared" si="4"/>
        <v>3338</v>
      </c>
      <c r="CB7" s="498">
        <f t="shared" si="4"/>
        <v>3402</v>
      </c>
      <c r="CC7" s="498">
        <f t="shared" ref="CC7" si="5">CC6-CC8</f>
        <v>3560</v>
      </c>
    </row>
    <row r="8" spans="1:81" s="251" customFormat="1" ht="11.25">
      <c r="A8" s="65" t="s">
        <v>560</v>
      </c>
      <c r="B8" s="449" t="s">
        <v>561</v>
      </c>
      <c r="C8" s="497"/>
      <c r="D8" s="497"/>
      <c r="E8" s="497"/>
      <c r="F8" s="497"/>
      <c r="G8" s="497"/>
      <c r="H8" s="497"/>
      <c r="I8" s="497"/>
      <c r="J8" s="497"/>
      <c r="K8" s="497"/>
      <c r="L8" s="497"/>
      <c r="M8" s="497"/>
      <c r="N8" s="497"/>
      <c r="O8" s="497"/>
      <c r="P8" s="497"/>
      <c r="Q8" s="497"/>
      <c r="R8" s="497"/>
      <c r="S8" s="497"/>
      <c r="T8" s="497"/>
      <c r="U8" s="497"/>
      <c r="V8" s="497"/>
      <c r="W8" s="497"/>
      <c r="X8" s="497"/>
      <c r="Y8" s="497"/>
      <c r="Z8" s="497"/>
      <c r="AA8" s="497"/>
      <c r="AB8" s="497"/>
      <c r="AC8" s="497"/>
      <c r="AD8" s="497"/>
      <c r="AE8" s="497"/>
      <c r="AF8" s="497"/>
      <c r="AG8" s="497"/>
      <c r="AH8" s="497"/>
      <c r="AI8" s="497"/>
      <c r="AJ8" s="497"/>
      <c r="AK8" s="497"/>
      <c r="AL8" s="497"/>
      <c r="AM8" s="497"/>
      <c r="AN8" s="497"/>
      <c r="AO8" s="497"/>
      <c r="AP8" s="497"/>
      <c r="AQ8" s="497"/>
      <c r="AR8" s="497"/>
      <c r="AS8" s="497"/>
      <c r="AT8" s="497"/>
      <c r="AU8" s="497"/>
      <c r="AV8" s="497"/>
      <c r="AW8" s="497"/>
      <c r="AX8" s="497"/>
      <c r="AY8" s="497"/>
      <c r="AZ8" s="497"/>
      <c r="BA8" s="497"/>
      <c r="BB8" s="497"/>
      <c r="BC8" s="498">
        <v>0</v>
      </c>
      <c r="BD8" s="498">
        <v>0</v>
      </c>
      <c r="BE8" s="498">
        <v>0</v>
      </c>
      <c r="BF8" s="498">
        <v>0</v>
      </c>
      <c r="BG8" s="499">
        <v>0</v>
      </c>
      <c r="BH8" s="498">
        <v>0</v>
      </c>
      <c r="BI8" s="498">
        <v>0</v>
      </c>
      <c r="BJ8" s="500">
        <v>0</v>
      </c>
      <c r="BK8" s="499">
        <v>61</v>
      </c>
      <c r="BL8" s="498">
        <v>234</v>
      </c>
      <c r="BM8" s="498">
        <v>312</v>
      </c>
      <c r="BN8" s="500">
        <v>340</v>
      </c>
      <c r="BO8" s="498">
        <v>302</v>
      </c>
      <c r="BP8" s="498">
        <v>287</v>
      </c>
      <c r="BQ8" s="498">
        <v>243</v>
      </c>
      <c r="BR8" s="498">
        <v>207</v>
      </c>
      <c r="BS8" s="499">
        <v>206</v>
      </c>
      <c r="BT8" s="498">
        <v>198</v>
      </c>
      <c r="BU8" s="498">
        <v>175</v>
      </c>
      <c r="BV8" s="500">
        <v>167</v>
      </c>
      <c r="BW8" s="499">
        <v>167</v>
      </c>
      <c r="BX8" s="498">
        <v>143</v>
      </c>
      <c r="BY8" s="498">
        <v>111</v>
      </c>
      <c r="BZ8" s="500">
        <v>94</v>
      </c>
      <c r="CA8" s="498">
        <v>89</v>
      </c>
      <c r="CB8" s="498">
        <v>76</v>
      </c>
      <c r="CC8" s="498">
        <v>68</v>
      </c>
    </row>
    <row r="9" spans="1:81" s="251" customFormat="1" ht="11.25">
      <c r="A9" s="61" t="s">
        <v>562</v>
      </c>
      <c r="B9" s="502" t="s">
        <v>563</v>
      </c>
      <c r="C9" s="497"/>
      <c r="D9" s="497"/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  <c r="AA9" s="497"/>
      <c r="AB9" s="497"/>
      <c r="AC9" s="497"/>
      <c r="AD9" s="497"/>
      <c r="AE9" s="497"/>
      <c r="AF9" s="497"/>
      <c r="AG9" s="497"/>
      <c r="AH9" s="497"/>
      <c r="AI9" s="497"/>
      <c r="AJ9" s="497"/>
      <c r="AK9" s="497"/>
      <c r="AL9" s="497"/>
      <c r="AM9" s="497"/>
      <c r="AN9" s="497"/>
      <c r="AO9" s="497"/>
      <c r="AP9" s="497"/>
      <c r="AQ9" s="497"/>
      <c r="AR9" s="497"/>
      <c r="AS9" s="497"/>
      <c r="AT9" s="497"/>
      <c r="AU9" s="497"/>
      <c r="AV9" s="497"/>
      <c r="AW9" s="497"/>
      <c r="AX9" s="497"/>
      <c r="AY9" s="497"/>
      <c r="AZ9" s="497"/>
      <c r="BA9" s="497"/>
      <c r="BB9" s="497"/>
      <c r="BC9" s="498">
        <v>-235</v>
      </c>
      <c r="BD9" s="498">
        <v>-204</v>
      </c>
      <c r="BE9" s="498">
        <v>-141</v>
      </c>
      <c r="BF9" s="498">
        <v>-125</v>
      </c>
      <c r="BG9" s="499">
        <v>-126</v>
      </c>
      <c r="BH9" s="498">
        <v>-122</v>
      </c>
      <c r="BI9" s="498">
        <v>-116</v>
      </c>
      <c r="BJ9" s="500">
        <v>-99</v>
      </c>
      <c r="BK9" s="499">
        <v>-119</v>
      </c>
      <c r="BL9" s="498">
        <v>-481</v>
      </c>
      <c r="BM9" s="498">
        <v>-845</v>
      </c>
      <c r="BN9" s="500">
        <v>-1053</v>
      </c>
      <c r="BO9" s="498">
        <v>-1122</v>
      </c>
      <c r="BP9" s="498">
        <v>-1080</v>
      </c>
      <c r="BQ9" s="498">
        <v>-1087</v>
      </c>
      <c r="BR9" s="498">
        <v>-949</v>
      </c>
      <c r="BS9" s="499">
        <v>-1070</v>
      </c>
      <c r="BT9" s="498">
        <v>-1072</v>
      </c>
      <c r="BU9" s="498">
        <v>-1096</v>
      </c>
      <c r="BV9" s="500">
        <v>-1149</v>
      </c>
      <c r="BW9" s="499">
        <v>-1157</v>
      </c>
      <c r="BX9" s="498">
        <v>-1280</v>
      </c>
      <c r="BY9" s="498">
        <v>-1312</v>
      </c>
      <c r="BZ9" s="500">
        <v>-1192</v>
      </c>
      <c r="CA9" s="498">
        <v>-1094</v>
      </c>
      <c r="CB9" s="498">
        <v>-1148</v>
      </c>
      <c r="CC9" s="498">
        <v>-1184</v>
      </c>
    </row>
    <row r="10" spans="1:81" s="252" customFormat="1" ht="11.25">
      <c r="A10" s="57" t="s">
        <v>564</v>
      </c>
      <c r="B10" s="503" t="s">
        <v>565</v>
      </c>
      <c r="C10" s="504"/>
      <c r="D10" s="504"/>
      <c r="E10" s="504"/>
      <c r="F10" s="504"/>
      <c r="G10" s="504"/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/>
      <c r="AJ10" s="504"/>
      <c r="AK10" s="504"/>
      <c r="AL10" s="504"/>
      <c r="AM10" s="504"/>
      <c r="AN10" s="504"/>
      <c r="AO10" s="504"/>
      <c r="AP10" s="504"/>
      <c r="AQ10" s="504"/>
      <c r="AR10" s="504"/>
      <c r="AS10" s="504"/>
      <c r="AT10" s="504"/>
      <c r="AU10" s="504"/>
      <c r="AV10" s="504"/>
      <c r="AW10" s="504"/>
      <c r="AX10" s="504"/>
      <c r="AY10" s="504"/>
      <c r="AZ10" s="504"/>
      <c r="BA10" s="504"/>
      <c r="BB10" s="504"/>
      <c r="BC10" s="505">
        <f t="shared" ref="BC10:BN10" si="6">BC6+BC9</f>
        <v>1152</v>
      </c>
      <c r="BD10" s="505">
        <f t="shared" si="6"/>
        <v>1100</v>
      </c>
      <c r="BE10" s="505">
        <f t="shared" si="6"/>
        <v>1136</v>
      </c>
      <c r="BF10" s="505">
        <f t="shared" si="6"/>
        <v>1154</v>
      </c>
      <c r="BG10" s="506">
        <f t="shared" si="6"/>
        <v>1142</v>
      </c>
      <c r="BH10" s="505">
        <f t="shared" si="6"/>
        <v>1174</v>
      </c>
      <c r="BI10" s="505">
        <f t="shared" si="6"/>
        <v>1237</v>
      </c>
      <c r="BJ10" s="507">
        <f t="shared" si="6"/>
        <v>1417</v>
      </c>
      <c r="BK10" s="506">
        <f t="shared" si="6"/>
        <v>1733</v>
      </c>
      <c r="BL10" s="505">
        <f t="shared" si="6"/>
        <v>1898</v>
      </c>
      <c r="BM10" s="505">
        <f t="shared" si="6"/>
        <v>173</v>
      </c>
      <c r="BN10" s="507">
        <f t="shared" si="6"/>
        <v>1810</v>
      </c>
      <c r="BO10" s="505">
        <f t="shared" ref="BO10:BP10" si="7">BO6+BO9</f>
        <v>1860</v>
      </c>
      <c r="BP10" s="505">
        <f t="shared" si="7"/>
        <v>2054</v>
      </c>
      <c r="BQ10" s="505">
        <f>BQ6+BQ9</f>
        <v>2090</v>
      </c>
      <c r="BR10" s="505">
        <f>BR6+BR9</f>
        <v>2167</v>
      </c>
      <c r="BS10" s="506">
        <f>BS6+BS9</f>
        <v>2162</v>
      </c>
      <c r="BT10" s="505">
        <f t="shared" ref="BT10:BU10" si="8">BT6+BT9</f>
        <v>2042</v>
      </c>
      <c r="BU10" s="505">
        <f t="shared" si="8"/>
        <v>2260</v>
      </c>
      <c r="BV10" s="507">
        <f t="shared" ref="BV10:BW10" si="9">BV6+BV9</f>
        <v>2261</v>
      </c>
      <c r="BW10" s="506">
        <f t="shared" si="9"/>
        <v>2211</v>
      </c>
      <c r="BX10" s="505">
        <f t="shared" ref="BX10:BY10" si="10">BX6+BX9</f>
        <v>2173</v>
      </c>
      <c r="BY10" s="505">
        <f t="shared" si="10"/>
        <v>2192</v>
      </c>
      <c r="BZ10" s="507">
        <f t="shared" ref="BZ10:CB10" si="11">BZ6+BZ9</f>
        <v>2295</v>
      </c>
      <c r="CA10" s="505">
        <f t="shared" si="11"/>
        <v>2333</v>
      </c>
      <c r="CB10" s="505">
        <f t="shared" si="11"/>
        <v>2330</v>
      </c>
      <c r="CC10" s="505">
        <f t="shared" ref="CC10" si="12">CC6+CC9</f>
        <v>2444</v>
      </c>
    </row>
    <row r="11" spans="1:81" s="251" customFormat="1" ht="11.25">
      <c r="A11" s="65" t="s">
        <v>566</v>
      </c>
      <c r="B11" s="449" t="s">
        <v>567</v>
      </c>
      <c r="C11" s="497"/>
      <c r="D11" s="497"/>
      <c r="E11" s="497"/>
      <c r="F11" s="497"/>
      <c r="G11" s="497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7"/>
      <c r="AG11" s="497"/>
      <c r="AH11" s="497"/>
      <c r="AI11" s="497"/>
      <c r="AJ11" s="497"/>
      <c r="AK11" s="497"/>
      <c r="AL11" s="497"/>
      <c r="AM11" s="497"/>
      <c r="AN11" s="497"/>
      <c r="AO11" s="497"/>
      <c r="AP11" s="497"/>
      <c r="AQ11" s="508"/>
      <c r="AR11" s="508"/>
      <c r="AS11" s="508"/>
      <c r="AT11" s="508"/>
      <c r="AU11" s="508"/>
      <c r="AV11" s="508"/>
      <c r="AW11" s="508"/>
      <c r="AX11" s="508"/>
      <c r="AY11" s="508"/>
      <c r="AZ11" s="508"/>
      <c r="BA11" s="508"/>
      <c r="BB11" s="508"/>
      <c r="BC11" s="498">
        <v>461</v>
      </c>
      <c r="BD11" s="498">
        <v>450</v>
      </c>
      <c r="BE11" s="498">
        <v>507</v>
      </c>
      <c r="BF11" s="498">
        <v>548</v>
      </c>
      <c r="BG11" s="499">
        <v>532</v>
      </c>
      <c r="BH11" s="498">
        <v>560</v>
      </c>
      <c r="BI11" s="498">
        <v>602</v>
      </c>
      <c r="BJ11" s="500">
        <v>631</v>
      </c>
      <c r="BK11" s="499">
        <v>656</v>
      </c>
      <c r="BL11" s="498">
        <v>650</v>
      </c>
      <c r="BM11" s="498">
        <v>671</v>
      </c>
      <c r="BN11" s="500">
        <v>660</v>
      </c>
      <c r="BO11" s="498">
        <v>652</v>
      </c>
      <c r="BP11" s="498">
        <v>675</v>
      </c>
      <c r="BQ11" s="498">
        <v>696</v>
      </c>
      <c r="BR11" s="498">
        <v>699</v>
      </c>
      <c r="BS11" s="499">
        <v>714</v>
      </c>
      <c r="BT11" s="498">
        <v>719</v>
      </c>
      <c r="BU11" s="498">
        <v>732</v>
      </c>
      <c r="BV11" s="500">
        <v>722</v>
      </c>
      <c r="BW11" s="499">
        <v>725</v>
      </c>
      <c r="BX11" s="498">
        <v>747</v>
      </c>
      <c r="BY11" s="498">
        <v>762</v>
      </c>
      <c r="BZ11" s="500">
        <v>753</v>
      </c>
      <c r="CA11" s="498">
        <v>758</v>
      </c>
      <c r="CB11" s="498">
        <v>873</v>
      </c>
      <c r="CC11" s="498">
        <v>899</v>
      </c>
    </row>
    <row r="12" spans="1:81" s="251" customFormat="1" ht="11.25">
      <c r="A12" s="65" t="s">
        <v>568</v>
      </c>
      <c r="B12" s="449" t="s">
        <v>569</v>
      </c>
      <c r="C12" s="497"/>
      <c r="D12" s="497"/>
      <c r="E12" s="497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  <c r="AA12" s="497"/>
      <c r="AB12" s="497"/>
      <c r="AC12" s="497"/>
      <c r="AD12" s="497"/>
      <c r="AE12" s="497"/>
      <c r="AF12" s="497"/>
      <c r="AG12" s="497"/>
      <c r="AH12" s="497"/>
      <c r="AI12" s="497"/>
      <c r="AJ12" s="497"/>
      <c r="AK12" s="497"/>
      <c r="AL12" s="497"/>
      <c r="AM12" s="497"/>
      <c r="AN12" s="497"/>
      <c r="AO12" s="497"/>
      <c r="AP12" s="497"/>
      <c r="AQ12" s="508"/>
      <c r="AR12" s="508"/>
      <c r="AS12" s="508"/>
      <c r="AT12" s="508"/>
      <c r="AU12" s="508"/>
      <c r="AV12" s="508"/>
      <c r="AW12" s="508"/>
      <c r="AX12" s="508"/>
      <c r="AY12" s="508"/>
      <c r="AZ12" s="508"/>
      <c r="BA12" s="508"/>
      <c r="BB12" s="508"/>
      <c r="BC12" s="498">
        <v>-102</v>
      </c>
      <c r="BD12" s="498">
        <v>-106</v>
      </c>
      <c r="BE12" s="498">
        <v>-113</v>
      </c>
      <c r="BF12" s="498">
        <v>-116</v>
      </c>
      <c r="BG12" s="499">
        <v>-103</v>
      </c>
      <c r="BH12" s="498">
        <v>-104</v>
      </c>
      <c r="BI12" s="498">
        <v>-119</v>
      </c>
      <c r="BJ12" s="500">
        <v>-154</v>
      </c>
      <c r="BK12" s="499">
        <v>-122</v>
      </c>
      <c r="BL12" s="498">
        <v>-131</v>
      </c>
      <c r="BM12" s="498">
        <v>-140</v>
      </c>
      <c r="BN12" s="500">
        <v>-149</v>
      </c>
      <c r="BO12" s="498">
        <v>-130</v>
      </c>
      <c r="BP12" s="498">
        <v>-142</v>
      </c>
      <c r="BQ12" s="498">
        <v>-143</v>
      </c>
      <c r="BR12" s="498">
        <v>-143</v>
      </c>
      <c r="BS12" s="499">
        <v>-138</v>
      </c>
      <c r="BT12" s="498">
        <v>-148</v>
      </c>
      <c r="BU12" s="498">
        <v>-150</v>
      </c>
      <c r="BV12" s="500">
        <v>-157</v>
      </c>
      <c r="BW12" s="499">
        <v>-146</v>
      </c>
      <c r="BX12" s="498">
        <v>-163</v>
      </c>
      <c r="BY12" s="498">
        <v>-164</v>
      </c>
      <c r="BZ12" s="500">
        <v>-155</v>
      </c>
      <c r="CA12" s="498">
        <v>-163</v>
      </c>
      <c r="CB12" s="498">
        <v>-194</v>
      </c>
      <c r="CC12" s="498">
        <v>-207</v>
      </c>
    </row>
    <row r="13" spans="1:81" s="252" customFormat="1" ht="11.25">
      <c r="A13" s="57" t="s">
        <v>498</v>
      </c>
      <c r="B13" s="503" t="s">
        <v>470</v>
      </c>
      <c r="C13" s="504"/>
      <c r="D13" s="504"/>
      <c r="E13" s="504"/>
      <c r="F13" s="504"/>
      <c r="G13" s="504"/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/>
      <c r="Z13" s="504"/>
      <c r="AA13" s="504"/>
      <c r="AB13" s="504"/>
      <c r="AC13" s="504"/>
      <c r="AD13" s="504"/>
      <c r="AE13" s="504"/>
      <c r="AF13" s="504"/>
      <c r="AG13" s="504"/>
      <c r="AH13" s="504"/>
      <c r="AI13" s="504"/>
      <c r="AJ13" s="504"/>
      <c r="AK13" s="504"/>
      <c r="AL13" s="504"/>
      <c r="AM13" s="504"/>
      <c r="AN13" s="504"/>
      <c r="AO13" s="504"/>
      <c r="AP13" s="504"/>
      <c r="AQ13" s="504"/>
      <c r="AR13" s="504"/>
      <c r="AS13" s="504"/>
      <c r="AT13" s="504"/>
      <c r="AU13" s="504"/>
      <c r="AV13" s="504"/>
      <c r="AW13" s="504"/>
      <c r="AX13" s="504"/>
      <c r="AY13" s="504"/>
      <c r="AZ13" s="504"/>
      <c r="BA13" s="504"/>
      <c r="BB13" s="504"/>
      <c r="BC13" s="505">
        <f t="shared" ref="BC13:BN13" si="13">BC11+BC12</f>
        <v>359</v>
      </c>
      <c r="BD13" s="505">
        <f t="shared" si="13"/>
        <v>344</v>
      </c>
      <c r="BE13" s="505">
        <f t="shared" si="13"/>
        <v>394</v>
      </c>
      <c r="BF13" s="505">
        <f t="shared" si="13"/>
        <v>432</v>
      </c>
      <c r="BG13" s="506">
        <f t="shared" si="13"/>
        <v>429</v>
      </c>
      <c r="BH13" s="505">
        <f t="shared" si="13"/>
        <v>456</v>
      </c>
      <c r="BI13" s="505">
        <f t="shared" si="13"/>
        <v>483</v>
      </c>
      <c r="BJ13" s="507">
        <f t="shared" si="13"/>
        <v>477</v>
      </c>
      <c r="BK13" s="506">
        <f t="shared" si="13"/>
        <v>534</v>
      </c>
      <c r="BL13" s="505">
        <f t="shared" si="13"/>
        <v>519</v>
      </c>
      <c r="BM13" s="505">
        <f t="shared" si="13"/>
        <v>531</v>
      </c>
      <c r="BN13" s="507">
        <f t="shared" si="13"/>
        <v>511</v>
      </c>
      <c r="BO13" s="505">
        <f t="shared" ref="BO13:BP13" si="14">BO11+BO12</f>
        <v>522</v>
      </c>
      <c r="BP13" s="505">
        <f t="shared" si="14"/>
        <v>533</v>
      </c>
      <c r="BQ13" s="505">
        <f>BQ11+BQ12</f>
        <v>553</v>
      </c>
      <c r="BR13" s="505">
        <f>BR11+BR12</f>
        <v>556</v>
      </c>
      <c r="BS13" s="506">
        <f>BS11+BS12</f>
        <v>576</v>
      </c>
      <c r="BT13" s="505">
        <f t="shared" ref="BT13:BU13" si="15">BT11+BT12</f>
        <v>571</v>
      </c>
      <c r="BU13" s="505">
        <f t="shared" si="15"/>
        <v>582</v>
      </c>
      <c r="BV13" s="507">
        <f t="shared" ref="BV13:BW13" si="16">BV11+BV12</f>
        <v>565</v>
      </c>
      <c r="BW13" s="506">
        <f t="shared" si="16"/>
        <v>579</v>
      </c>
      <c r="BX13" s="505">
        <f t="shared" ref="BX13:BY13" si="17">BX11+BX12</f>
        <v>584</v>
      </c>
      <c r="BY13" s="505">
        <f t="shared" si="17"/>
        <v>598</v>
      </c>
      <c r="BZ13" s="507">
        <f t="shared" ref="BZ13:CB13" si="18">BZ11+BZ12</f>
        <v>598</v>
      </c>
      <c r="CA13" s="505">
        <f t="shared" si="18"/>
        <v>595</v>
      </c>
      <c r="CB13" s="505">
        <f t="shared" si="18"/>
        <v>679</v>
      </c>
      <c r="CC13" s="505">
        <f t="shared" ref="CC13" si="19">CC11+CC12</f>
        <v>692</v>
      </c>
    </row>
    <row r="14" spans="1:81" s="251" customFormat="1" ht="22.5">
      <c r="A14" s="162" t="s">
        <v>570</v>
      </c>
      <c r="B14" s="509" t="s">
        <v>571</v>
      </c>
      <c r="C14" s="497"/>
      <c r="D14" s="497"/>
      <c r="E14" s="497"/>
      <c r="F14" s="497"/>
      <c r="G14" s="497"/>
      <c r="H14" s="497"/>
      <c r="I14" s="497"/>
      <c r="J14" s="497"/>
      <c r="K14" s="497"/>
      <c r="L14" s="497"/>
      <c r="M14" s="497"/>
      <c r="N14" s="497"/>
      <c r="O14" s="497"/>
      <c r="P14" s="497"/>
      <c r="Q14" s="497"/>
      <c r="R14" s="497"/>
      <c r="S14" s="497"/>
      <c r="T14" s="497"/>
      <c r="U14" s="497"/>
      <c r="V14" s="497"/>
      <c r="W14" s="497"/>
      <c r="X14" s="497"/>
      <c r="Y14" s="497"/>
      <c r="Z14" s="497"/>
      <c r="AA14" s="497"/>
      <c r="AB14" s="497"/>
      <c r="AC14" s="497"/>
      <c r="AD14" s="497"/>
      <c r="AE14" s="497"/>
      <c r="AF14" s="497"/>
      <c r="AG14" s="497"/>
      <c r="AH14" s="497"/>
      <c r="AI14" s="497"/>
      <c r="AJ14" s="497"/>
      <c r="AK14" s="497"/>
      <c r="AL14" s="497"/>
      <c r="AM14" s="497"/>
      <c r="AN14" s="497"/>
      <c r="AO14" s="497"/>
      <c r="AP14" s="497"/>
      <c r="AQ14" s="497"/>
      <c r="AR14" s="497"/>
      <c r="AS14" s="497"/>
      <c r="AT14" s="497"/>
      <c r="AU14" s="497"/>
      <c r="AV14" s="497"/>
      <c r="AW14" s="497"/>
      <c r="AX14" s="497"/>
      <c r="AY14" s="497"/>
      <c r="AZ14" s="497"/>
      <c r="BA14" s="497"/>
      <c r="BB14" s="497"/>
      <c r="BC14" s="498">
        <v>14</v>
      </c>
      <c r="BD14" s="498">
        <v>44</v>
      </c>
      <c r="BE14" s="498">
        <v>25</v>
      </c>
      <c r="BF14" s="498">
        <v>21</v>
      </c>
      <c r="BG14" s="499">
        <v>34</v>
      </c>
      <c r="BH14" s="498">
        <v>16</v>
      </c>
      <c r="BI14" s="498">
        <v>22</v>
      </c>
      <c r="BJ14" s="500">
        <v>-8</v>
      </c>
      <c r="BK14" s="499">
        <v>47</v>
      </c>
      <c r="BL14" s="498">
        <v>-42</v>
      </c>
      <c r="BM14" s="498">
        <v>25</v>
      </c>
      <c r="BN14" s="500">
        <v>2</v>
      </c>
      <c r="BO14" s="498">
        <v>74</v>
      </c>
      <c r="BP14" s="498">
        <v>37</v>
      </c>
      <c r="BQ14" s="498">
        <v>109</v>
      </c>
      <c r="BR14" s="498">
        <v>112</v>
      </c>
      <c r="BS14" s="499">
        <v>19</v>
      </c>
      <c r="BT14" s="498">
        <v>67</v>
      </c>
      <c r="BU14" s="498">
        <v>52</v>
      </c>
      <c r="BV14" s="500">
        <v>60</v>
      </c>
      <c r="BW14" s="499">
        <v>108</v>
      </c>
      <c r="BX14" s="498">
        <v>171</v>
      </c>
      <c r="BY14" s="498">
        <v>116</v>
      </c>
      <c r="BZ14" s="500">
        <v>126</v>
      </c>
      <c r="CA14" s="498">
        <v>41</v>
      </c>
      <c r="CB14" s="498">
        <v>108</v>
      </c>
      <c r="CC14" s="498">
        <v>67</v>
      </c>
    </row>
    <row r="15" spans="1:81" s="251" customFormat="1" ht="22.9" customHeight="1">
      <c r="A15" s="67" t="s">
        <v>572</v>
      </c>
      <c r="B15" s="502" t="s">
        <v>573</v>
      </c>
      <c r="C15" s="497"/>
      <c r="D15" s="497"/>
      <c r="E15" s="497"/>
      <c r="F15" s="497"/>
      <c r="G15" s="497"/>
      <c r="H15" s="497"/>
      <c r="I15" s="497"/>
      <c r="J15" s="497"/>
      <c r="K15" s="497"/>
      <c r="L15" s="497"/>
      <c r="M15" s="497"/>
      <c r="N15" s="497"/>
      <c r="O15" s="497"/>
      <c r="P15" s="497"/>
      <c r="Q15" s="497"/>
      <c r="R15" s="497"/>
      <c r="S15" s="497"/>
      <c r="T15" s="497"/>
      <c r="U15" s="497"/>
      <c r="V15" s="497"/>
      <c r="W15" s="497"/>
      <c r="X15" s="497"/>
      <c r="Y15" s="497"/>
      <c r="Z15" s="497"/>
      <c r="AA15" s="497"/>
      <c r="AB15" s="497"/>
      <c r="AC15" s="497"/>
      <c r="AD15" s="497"/>
      <c r="AE15" s="497"/>
      <c r="AF15" s="497"/>
      <c r="AG15" s="497"/>
      <c r="AH15" s="497"/>
      <c r="AI15" s="497"/>
      <c r="AJ15" s="497"/>
      <c r="AK15" s="497"/>
      <c r="AL15" s="497"/>
      <c r="AM15" s="497"/>
      <c r="AN15" s="497"/>
      <c r="AO15" s="497"/>
      <c r="AP15" s="497"/>
      <c r="AQ15" s="497"/>
      <c r="AR15" s="497"/>
      <c r="AS15" s="497"/>
      <c r="AT15" s="501"/>
      <c r="AU15" s="497"/>
      <c r="AV15" s="497"/>
      <c r="AW15" s="497"/>
      <c r="AX15" s="497"/>
      <c r="AY15" s="497"/>
      <c r="AZ15" s="497"/>
      <c r="BA15" s="497"/>
      <c r="BB15" s="497"/>
      <c r="BC15" s="498">
        <v>9</v>
      </c>
      <c r="BD15" s="498">
        <v>19</v>
      </c>
      <c r="BE15" s="498">
        <v>5</v>
      </c>
      <c r="BF15" s="498">
        <v>5</v>
      </c>
      <c r="BG15" s="499">
        <v>0</v>
      </c>
      <c r="BH15" s="498">
        <v>8</v>
      </c>
      <c r="BI15" s="498">
        <v>4</v>
      </c>
      <c r="BJ15" s="500">
        <v>29</v>
      </c>
      <c r="BK15" s="499">
        <v>-2</v>
      </c>
      <c r="BL15" s="498">
        <v>13</v>
      </c>
      <c r="BM15" s="498">
        <v>-9</v>
      </c>
      <c r="BN15" s="500">
        <v>0</v>
      </c>
      <c r="BO15" s="498">
        <v>1</v>
      </c>
      <c r="BP15" s="498">
        <v>9</v>
      </c>
      <c r="BQ15" s="498">
        <v>3</v>
      </c>
      <c r="BR15" s="498">
        <v>-12</v>
      </c>
      <c r="BS15" s="499">
        <v>-4</v>
      </c>
      <c r="BT15" s="498">
        <v>12</v>
      </c>
      <c r="BU15" s="498">
        <v>0</v>
      </c>
      <c r="BV15" s="500">
        <v>-17</v>
      </c>
      <c r="BW15" s="499">
        <v>1</v>
      </c>
      <c r="BX15" s="498">
        <v>8</v>
      </c>
      <c r="BY15" s="498">
        <v>3</v>
      </c>
      <c r="BZ15" s="500">
        <v>43</v>
      </c>
      <c r="CA15" s="498">
        <v>-1</v>
      </c>
      <c r="CB15" s="498">
        <v>86</v>
      </c>
      <c r="CC15" s="498">
        <v>-19</v>
      </c>
    </row>
    <row r="16" spans="1:81" s="253" customFormat="1" ht="13.5" hidden="1" customHeight="1">
      <c r="A16" s="189"/>
      <c r="B16" s="510"/>
      <c r="C16" s="497"/>
      <c r="D16" s="497"/>
      <c r="E16" s="497"/>
      <c r="F16" s="497"/>
      <c r="G16" s="497"/>
      <c r="H16" s="497"/>
      <c r="I16" s="497"/>
      <c r="J16" s="497"/>
      <c r="K16" s="497"/>
      <c r="L16" s="497"/>
      <c r="M16" s="497"/>
      <c r="N16" s="497"/>
      <c r="O16" s="497"/>
      <c r="P16" s="497"/>
      <c r="Q16" s="497"/>
      <c r="R16" s="497"/>
      <c r="S16" s="497"/>
      <c r="T16" s="497"/>
      <c r="U16" s="497"/>
      <c r="V16" s="497"/>
      <c r="W16" s="497"/>
      <c r="X16" s="497"/>
      <c r="Y16" s="497"/>
      <c r="Z16" s="497"/>
      <c r="AA16" s="497"/>
      <c r="AB16" s="497"/>
      <c r="AC16" s="497"/>
      <c r="AD16" s="497"/>
      <c r="AE16" s="497"/>
      <c r="AF16" s="497"/>
      <c r="AG16" s="497"/>
      <c r="AH16" s="497"/>
      <c r="AI16" s="497"/>
      <c r="AJ16" s="497"/>
      <c r="AK16" s="497"/>
      <c r="AL16" s="497"/>
      <c r="AM16" s="497"/>
      <c r="AN16" s="497"/>
      <c r="AO16" s="497"/>
      <c r="AP16" s="497"/>
      <c r="AQ16" s="497"/>
      <c r="AR16" s="497"/>
      <c r="AS16" s="497"/>
      <c r="AT16" s="501"/>
      <c r="AU16" s="497"/>
      <c r="AV16" s="497"/>
      <c r="AW16" s="497"/>
      <c r="AX16" s="497"/>
      <c r="AY16" s="497"/>
      <c r="AZ16" s="497"/>
      <c r="BA16" s="497"/>
      <c r="BB16" s="497"/>
      <c r="BC16" s="511"/>
      <c r="BD16" s="511"/>
      <c r="BE16" s="511"/>
      <c r="BF16" s="511"/>
      <c r="BG16" s="512"/>
      <c r="BH16" s="511"/>
      <c r="BI16" s="511"/>
      <c r="BJ16" s="513"/>
      <c r="BK16" s="512"/>
      <c r="BL16" s="511"/>
      <c r="BM16" s="511"/>
      <c r="BN16" s="513"/>
      <c r="BO16" s="511"/>
      <c r="BP16" s="511"/>
      <c r="BQ16" s="511"/>
      <c r="BR16" s="511"/>
      <c r="BS16" s="512"/>
      <c r="BT16" s="511"/>
      <c r="BU16" s="511"/>
      <c r="BV16" s="513"/>
      <c r="BW16" s="512"/>
      <c r="BX16" s="511"/>
      <c r="BY16" s="511"/>
      <c r="BZ16" s="513"/>
      <c r="CA16" s="511"/>
      <c r="CB16" s="511"/>
      <c r="CC16" s="511"/>
    </row>
    <row r="17" spans="1:81" s="253" customFormat="1" ht="13.5" hidden="1" customHeight="1">
      <c r="A17" s="189"/>
      <c r="B17" s="510"/>
      <c r="C17" s="497"/>
      <c r="D17" s="497"/>
      <c r="E17" s="497"/>
      <c r="F17" s="497"/>
      <c r="G17" s="497"/>
      <c r="H17" s="497"/>
      <c r="I17" s="497"/>
      <c r="J17" s="497"/>
      <c r="K17" s="497"/>
      <c r="L17" s="497"/>
      <c r="M17" s="497"/>
      <c r="N17" s="497"/>
      <c r="O17" s="497"/>
      <c r="P17" s="497"/>
      <c r="Q17" s="497"/>
      <c r="R17" s="497"/>
      <c r="S17" s="497"/>
      <c r="T17" s="497"/>
      <c r="U17" s="497"/>
      <c r="V17" s="497"/>
      <c r="W17" s="497"/>
      <c r="X17" s="497"/>
      <c r="Y17" s="497"/>
      <c r="Z17" s="497"/>
      <c r="AA17" s="497"/>
      <c r="AB17" s="497"/>
      <c r="AC17" s="497"/>
      <c r="AD17" s="497"/>
      <c r="AE17" s="497"/>
      <c r="AF17" s="497"/>
      <c r="AG17" s="497"/>
      <c r="AH17" s="497"/>
      <c r="AI17" s="497"/>
      <c r="AJ17" s="497"/>
      <c r="AK17" s="497"/>
      <c r="AL17" s="497"/>
      <c r="AM17" s="497"/>
      <c r="AN17" s="497"/>
      <c r="AO17" s="497"/>
      <c r="AP17" s="497"/>
      <c r="AQ17" s="497"/>
      <c r="AR17" s="497"/>
      <c r="AS17" s="497"/>
      <c r="AT17" s="501"/>
      <c r="AU17" s="497"/>
      <c r="AV17" s="497"/>
      <c r="AW17" s="497"/>
      <c r="AX17" s="497"/>
      <c r="AY17" s="497"/>
      <c r="AZ17" s="497"/>
      <c r="BA17" s="497"/>
      <c r="BB17" s="497"/>
      <c r="BC17" s="511"/>
      <c r="BD17" s="511"/>
      <c r="BE17" s="511"/>
      <c r="BF17" s="511"/>
      <c r="BG17" s="512"/>
      <c r="BH17" s="511"/>
      <c r="BI17" s="511"/>
      <c r="BJ17" s="513"/>
      <c r="BK17" s="512"/>
      <c r="BL17" s="511"/>
      <c r="BM17" s="511"/>
      <c r="BN17" s="513"/>
      <c r="BO17" s="511"/>
      <c r="BP17" s="511"/>
      <c r="BQ17" s="511"/>
      <c r="BR17" s="511"/>
      <c r="BS17" s="512"/>
      <c r="BT17" s="511"/>
      <c r="BU17" s="511"/>
      <c r="BV17" s="513"/>
      <c r="BW17" s="512"/>
      <c r="BX17" s="511"/>
      <c r="BY17" s="511"/>
      <c r="BZ17" s="513"/>
      <c r="CA17" s="511"/>
      <c r="CB17" s="511"/>
      <c r="CC17" s="511"/>
    </row>
    <row r="18" spans="1:81" s="253" customFormat="1" ht="13.5" hidden="1" customHeight="1">
      <c r="A18" s="189"/>
      <c r="B18" s="510"/>
      <c r="C18" s="497"/>
      <c r="D18" s="497"/>
      <c r="E18" s="497"/>
      <c r="F18" s="497"/>
      <c r="G18" s="497"/>
      <c r="H18" s="497"/>
      <c r="I18" s="497"/>
      <c r="J18" s="497"/>
      <c r="K18" s="497"/>
      <c r="L18" s="497"/>
      <c r="M18" s="497"/>
      <c r="N18" s="497"/>
      <c r="O18" s="497"/>
      <c r="P18" s="497"/>
      <c r="Q18" s="497"/>
      <c r="R18" s="497"/>
      <c r="S18" s="497"/>
      <c r="T18" s="497"/>
      <c r="U18" s="497"/>
      <c r="V18" s="497"/>
      <c r="W18" s="497"/>
      <c r="X18" s="497"/>
      <c r="Y18" s="497"/>
      <c r="Z18" s="497"/>
      <c r="AA18" s="497"/>
      <c r="AB18" s="497"/>
      <c r="AC18" s="497"/>
      <c r="AD18" s="497"/>
      <c r="AE18" s="497"/>
      <c r="AF18" s="497"/>
      <c r="AG18" s="497"/>
      <c r="AH18" s="497"/>
      <c r="AI18" s="497"/>
      <c r="AJ18" s="497"/>
      <c r="AK18" s="497"/>
      <c r="AL18" s="497"/>
      <c r="AM18" s="497"/>
      <c r="AN18" s="497"/>
      <c r="AO18" s="497"/>
      <c r="AP18" s="497"/>
      <c r="AQ18" s="497"/>
      <c r="AR18" s="497"/>
      <c r="AS18" s="497"/>
      <c r="AT18" s="501"/>
      <c r="AU18" s="497"/>
      <c r="AV18" s="497"/>
      <c r="AW18" s="497"/>
      <c r="AX18" s="497"/>
      <c r="AY18" s="497"/>
      <c r="AZ18" s="497"/>
      <c r="BA18" s="497"/>
      <c r="BB18" s="497"/>
      <c r="BC18" s="511"/>
      <c r="BD18" s="511"/>
      <c r="BE18" s="511"/>
      <c r="BF18" s="511"/>
      <c r="BG18" s="512"/>
      <c r="BH18" s="511"/>
      <c r="BI18" s="511"/>
      <c r="BJ18" s="513"/>
      <c r="BK18" s="512"/>
      <c r="BL18" s="511"/>
      <c r="BM18" s="511"/>
      <c r="BN18" s="513"/>
      <c r="BO18" s="511"/>
      <c r="BP18" s="511"/>
      <c r="BQ18" s="511"/>
      <c r="BR18" s="511"/>
      <c r="BS18" s="512"/>
      <c r="BT18" s="511"/>
      <c r="BU18" s="511"/>
      <c r="BV18" s="513"/>
      <c r="BW18" s="512"/>
      <c r="BX18" s="511"/>
      <c r="BY18" s="511"/>
      <c r="BZ18" s="513"/>
      <c r="CA18" s="511"/>
      <c r="CB18" s="511"/>
      <c r="CC18" s="511"/>
    </row>
    <row r="19" spans="1:81" s="132" customFormat="1" ht="11.25" hidden="1">
      <c r="A19" s="61" t="s">
        <v>574</v>
      </c>
      <c r="B19" s="502" t="s">
        <v>575</v>
      </c>
      <c r="C19" s="497"/>
      <c r="D19" s="497"/>
      <c r="E19" s="497"/>
      <c r="F19" s="497"/>
      <c r="G19" s="497"/>
      <c r="H19" s="497"/>
      <c r="I19" s="497"/>
      <c r="J19" s="497"/>
      <c r="K19" s="497"/>
      <c r="L19" s="497"/>
      <c r="M19" s="497"/>
      <c r="N19" s="497"/>
      <c r="O19" s="497"/>
      <c r="P19" s="497"/>
      <c r="Q19" s="497"/>
      <c r="R19" s="497"/>
      <c r="S19" s="497"/>
      <c r="T19" s="497"/>
      <c r="U19" s="497"/>
      <c r="V19" s="497"/>
      <c r="W19" s="497"/>
      <c r="X19" s="497"/>
      <c r="Y19" s="497"/>
      <c r="Z19" s="497"/>
      <c r="AA19" s="497"/>
      <c r="AB19" s="497"/>
      <c r="AC19" s="497"/>
      <c r="AD19" s="497"/>
      <c r="AE19" s="497"/>
      <c r="AF19" s="497"/>
      <c r="AG19" s="497"/>
      <c r="AH19" s="497"/>
      <c r="AI19" s="497"/>
      <c r="AJ19" s="497"/>
      <c r="AK19" s="497"/>
      <c r="AL19" s="497"/>
      <c r="AM19" s="497"/>
      <c r="AN19" s="497"/>
      <c r="AO19" s="497"/>
      <c r="AP19" s="497"/>
      <c r="AQ19" s="497"/>
      <c r="AR19" s="497"/>
      <c r="AS19" s="497"/>
      <c r="AT19" s="497"/>
      <c r="AU19" s="497"/>
      <c r="AV19" s="497"/>
      <c r="AW19" s="497"/>
      <c r="AX19" s="501"/>
      <c r="AY19" s="497"/>
      <c r="AZ19" s="497"/>
      <c r="BA19" s="497"/>
      <c r="BB19" s="501"/>
      <c r="BC19" s="514" t="s">
        <v>14</v>
      </c>
      <c r="BD19" s="515" t="s">
        <v>14</v>
      </c>
      <c r="BE19" s="515" t="s">
        <v>14</v>
      </c>
      <c r="BF19" s="515" t="s">
        <v>14</v>
      </c>
      <c r="BG19" s="516" t="s">
        <v>14</v>
      </c>
      <c r="BH19" s="515" t="s">
        <v>14</v>
      </c>
      <c r="BI19" s="515" t="s">
        <v>14</v>
      </c>
      <c r="BJ19" s="517" t="s">
        <v>14</v>
      </c>
      <c r="BK19" s="516" t="s">
        <v>14</v>
      </c>
      <c r="BL19" s="515" t="s">
        <v>14</v>
      </c>
      <c r="BM19" s="515" t="s">
        <v>14</v>
      </c>
      <c r="BN19" s="517" t="s">
        <v>14</v>
      </c>
      <c r="BO19" s="514" t="s">
        <v>14</v>
      </c>
      <c r="BP19" s="514" t="s">
        <v>14</v>
      </c>
      <c r="BQ19" s="514" t="s">
        <v>14</v>
      </c>
      <c r="BR19" s="514" t="s">
        <v>14</v>
      </c>
      <c r="BS19" s="516" t="s">
        <v>14</v>
      </c>
      <c r="BT19" s="514" t="s">
        <v>14</v>
      </c>
      <c r="BU19" s="514" t="s">
        <v>14</v>
      </c>
      <c r="BV19" s="518" t="s">
        <v>14</v>
      </c>
      <c r="BW19" s="516" t="s">
        <v>14</v>
      </c>
      <c r="BX19" s="514" t="s">
        <v>14</v>
      </c>
      <c r="BY19" s="514" t="s">
        <v>14</v>
      </c>
      <c r="BZ19" s="518" t="s">
        <v>14</v>
      </c>
      <c r="CA19" s="514" t="s">
        <v>14</v>
      </c>
      <c r="CB19" s="514" t="s">
        <v>14</v>
      </c>
      <c r="CC19" s="514" t="s">
        <v>14</v>
      </c>
    </row>
    <row r="20" spans="1:81" s="253" customFormat="1" ht="11.25">
      <c r="A20" s="67" t="s">
        <v>576</v>
      </c>
      <c r="B20" s="509" t="s">
        <v>577</v>
      </c>
      <c r="C20" s="497"/>
      <c r="D20" s="497"/>
      <c r="E20" s="497"/>
      <c r="F20" s="497"/>
      <c r="G20" s="497"/>
      <c r="H20" s="497"/>
      <c r="I20" s="497"/>
      <c r="J20" s="497"/>
      <c r="K20" s="497"/>
      <c r="L20" s="497"/>
      <c r="M20" s="497"/>
      <c r="N20" s="497"/>
      <c r="O20" s="497"/>
      <c r="P20" s="497"/>
      <c r="Q20" s="497"/>
      <c r="R20" s="497"/>
      <c r="S20" s="497"/>
      <c r="T20" s="497"/>
      <c r="U20" s="497"/>
      <c r="V20" s="497"/>
      <c r="W20" s="497"/>
      <c r="X20" s="497"/>
      <c r="Y20" s="497"/>
      <c r="Z20" s="497"/>
      <c r="AA20" s="497"/>
      <c r="AB20" s="497"/>
      <c r="AC20" s="497"/>
      <c r="AD20" s="497"/>
      <c r="AE20" s="497"/>
      <c r="AF20" s="497"/>
      <c r="AG20" s="497"/>
      <c r="AH20" s="497"/>
      <c r="AI20" s="497"/>
      <c r="AJ20" s="497"/>
      <c r="AK20" s="497"/>
      <c r="AL20" s="497"/>
      <c r="AM20" s="497"/>
      <c r="AN20" s="497"/>
      <c r="AO20" s="497"/>
      <c r="AP20" s="497"/>
      <c r="AQ20" s="497"/>
      <c r="AR20" s="497"/>
      <c r="AS20" s="497"/>
      <c r="AT20" s="497"/>
      <c r="AU20" s="497"/>
      <c r="AV20" s="497"/>
      <c r="AW20" s="497"/>
      <c r="AX20" s="497"/>
      <c r="AY20" s="497"/>
      <c r="AZ20" s="497"/>
      <c r="BA20" s="497"/>
      <c r="BB20" s="497"/>
      <c r="BC20" s="514">
        <v>24</v>
      </c>
      <c r="BD20" s="514">
        <v>5</v>
      </c>
      <c r="BE20" s="514">
        <v>-15</v>
      </c>
      <c r="BF20" s="514">
        <v>-2</v>
      </c>
      <c r="BG20" s="499">
        <v>-11</v>
      </c>
      <c r="BH20" s="498">
        <v>-3</v>
      </c>
      <c r="BI20" s="498">
        <v>-5</v>
      </c>
      <c r="BJ20" s="500">
        <v>-33</v>
      </c>
      <c r="BK20" s="499">
        <v>-15</v>
      </c>
      <c r="BL20" s="498">
        <v>-18</v>
      </c>
      <c r="BM20" s="498">
        <v>-1</v>
      </c>
      <c r="BN20" s="500">
        <v>-5</v>
      </c>
      <c r="BO20" s="498">
        <v>-5</v>
      </c>
      <c r="BP20" s="498">
        <v>-3</v>
      </c>
      <c r="BQ20" s="498">
        <v>-94</v>
      </c>
      <c r="BR20" s="498">
        <v>97</v>
      </c>
      <c r="BS20" s="499">
        <v>-3</v>
      </c>
      <c r="BT20" s="498">
        <v>2</v>
      </c>
      <c r="BU20" s="498">
        <v>15</v>
      </c>
      <c r="BV20" s="500">
        <v>-4</v>
      </c>
      <c r="BW20" s="499">
        <v>5</v>
      </c>
      <c r="BX20" s="498">
        <v>-34</v>
      </c>
      <c r="BY20" s="498">
        <v>39</v>
      </c>
      <c r="BZ20" s="500">
        <v>-25</v>
      </c>
      <c r="CA20" s="498">
        <v>45</v>
      </c>
      <c r="CB20" s="498">
        <v>4</v>
      </c>
      <c r="CC20" s="498">
        <v>-11</v>
      </c>
    </row>
    <row r="21" spans="1:81" s="253" customFormat="1" ht="11.25">
      <c r="A21" s="61" t="s">
        <v>578</v>
      </c>
      <c r="B21" s="502" t="s">
        <v>579</v>
      </c>
      <c r="C21" s="497"/>
      <c r="D21" s="497"/>
      <c r="E21" s="497"/>
      <c r="F21" s="497"/>
      <c r="G21" s="497"/>
      <c r="H21" s="497"/>
      <c r="I21" s="497"/>
      <c r="J21" s="497"/>
      <c r="K21" s="497"/>
      <c r="L21" s="497"/>
      <c r="M21" s="497"/>
      <c r="N21" s="497"/>
      <c r="O21" s="497"/>
      <c r="P21" s="497"/>
      <c r="Q21" s="497"/>
      <c r="R21" s="497"/>
      <c r="S21" s="497"/>
      <c r="T21" s="497"/>
      <c r="U21" s="497"/>
      <c r="V21" s="497"/>
      <c r="W21" s="497"/>
      <c r="X21" s="497"/>
      <c r="Y21" s="497"/>
      <c r="Z21" s="497"/>
      <c r="AA21" s="497"/>
      <c r="AB21" s="497"/>
      <c r="AC21" s="497"/>
      <c r="AD21" s="497"/>
      <c r="AE21" s="497"/>
      <c r="AF21" s="497"/>
      <c r="AG21" s="497"/>
      <c r="AH21" s="497"/>
      <c r="AI21" s="497"/>
      <c r="AJ21" s="497"/>
      <c r="AK21" s="497"/>
      <c r="AL21" s="497"/>
      <c r="AM21" s="497"/>
      <c r="AN21" s="497"/>
      <c r="AO21" s="497"/>
      <c r="AP21" s="497"/>
      <c r="AQ21" s="497"/>
      <c r="AR21" s="497"/>
      <c r="AS21" s="497"/>
      <c r="AT21" s="497"/>
      <c r="AU21" s="497"/>
      <c r="AV21" s="497"/>
      <c r="AW21" s="497"/>
      <c r="AX21" s="497"/>
      <c r="AY21" s="497"/>
      <c r="AZ21" s="497"/>
      <c r="BA21" s="497"/>
      <c r="BB21" s="497"/>
      <c r="BC21" s="514">
        <v>0</v>
      </c>
      <c r="BD21" s="514">
        <v>-3</v>
      </c>
      <c r="BE21" s="514">
        <v>3</v>
      </c>
      <c r="BF21" s="514">
        <v>-9</v>
      </c>
      <c r="BG21" s="499">
        <v>2</v>
      </c>
      <c r="BH21" s="498">
        <v>2</v>
      </c>
      <c r="BI21" s="498">
        <v>1</v>
      </c>
      <c r="BJ21" s="500">
        <v>-5</v>
      </c>
      <c r="BK21" s="499">
        <v>0</v>
      </c>
      <c r="BL21" s="498">
        <v>-1</v>
      </c>
      <c r="BM21" s="498">
        <v>-1</v>
      </c>
      <c r="BN21" s="500">
        <v>-5</v>
      </c>
      <c r="BO21" s="498">
        <v>0</v>
      </c>
      <c r="BP21" s="498">
        <v>1</v>
      </c>
      <c r="BQ21" s="498">
        <v>0</v>
      </c>
      <c r="BR21" s="498">
        <v>-16</v>
      </c>
      <c r="BS21" s="499">
        <v>3</v>
      </c>
      <c r="BT21" s="498">
        <v>0</v>
      </c>
      <c r="BU21" s="498">
        <v>0</v>
      </c>
      <c r="BV21" s="500">
        <v>25</v>
      </c>
      <c r="BW21" s="499">
        <v>6</v>
      </c>
      <c r="BX21" s="498">
        <v>7</v>
      </c>
      <c r="BY21" s="498">
        <v>-2</v>
      </c>
      <c r="BZ21" s="500">
        <v>3</v>
      </c>
      <c r="CA21" s="498">
        <v>23</v>
      </c>
      <c r="CB21" s="498">
        <v>21</v>
      </c>
      <c r="CC21" s="498">
        <v>-15</v>
      </c>
    </row>
    <row r="22" spans="1:81" s="133" customFormat="1" ht="11.25">
      <c r="A22" s="57" t="s">
        <v>580</v>
      </c>
      <c r="B22" s="503" t="s">
        <v>581</v>
      </c>
      <c r="C22" s="504"/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  <c r="AG22" s="504"/>
      <c r="AH22" s="504"/>
      <c r="AI22" s="504"/>
      <c r="AJ22" s="504"/>
      <c r="AK22" s="504"/>
      <c r="AL22" s="504"/>
      <c r="AM22" s="504"/>
      <c r="AN22" s="504"/>
      <c r="AO22" s="504"/>
      <c r="AP22" s="504"/>
      <c r="AQ22" s="504"/>
      <c r="AR22" s="504"/>
      <c r="AS22" s="504"/>
      <c r="AT22" s="504"/>
      <c r="AU22" s="504"/>
      <c r="AV22" s="504"/>
      <c r="AW22" s="504"/>
      <c r="AX22" s="504"/>
      <c r="AY22" s="504"/>
      <c r="AZ22" s="504"/>
      <c r="BA22" s="504"/>
      <c r="BB22" s="504"/>
      <c r="BC22" s="519">
        <f t="shared" ref="BC22:BP22" si="20">BC10+BC13+BC14+BC20+BC21+BC15</f>
        <v>1558</v>
      </c>
      <c r="BD22" s="519">
        <f t="shared" si="20"/>
        <v>1509</v>
      </c>
      <c r="BE22" s="519">
        <f t="shared" si="20"/>
        <v>1548</v>
      </c>
      <c r="BF22" s="519">
        <f t="shared" si="20"/>
        <v>1601</v>
      </c>
      <c r="BG22" s="506">
        <f t="shared" si="20"/>
        <v>1596</v>
      </c>
      <c r="BH22" s="505">
        <f t="shared" si="20"/>
        <v>1653</v>
      </c>
      <c r="BI22" s="505">
        <f t="shared" si="20"/>
        <v>1742</v>
      </c>
      <c r="BJ22" s="507">
        <f t="shared" si="20"/>
        <v>1877</v>
      </c>
      <c r="BK22" s="506">
        <f t="shared" si="20"/>
        <v>2297</v>
      </c>
      <c r="BL22" s="505">
        <f t="shared" si="20"/>
        <v>2369</v>
      </c>
      <c r="BM22" s="505">
        <f t="shared" si="20"/>
        <v>718</v>
      </c>
      <c r="BN22" s="507">
        <f t="shared" si="20"/>
        <v>2313</v>
      </c>
      <c r="BO22" s="505">
        <f t="shared" si="20"/>
        <v>2452</v>
      </c>
      <c r="BP22" s="505">
        <f t="shared" si="20"/>
        <v>2631</v>
      </c>
      <c r="BQ22" s="505">
        <f>BQ10+BQ13+BQ14+BQ20+BQ21+BQ15</f>
        <v>2661</v>
      </c>
      <c r="BR22" s="505">
        <f>BR10+BR13+BR14+BR20+BR21+BR15</f>
        <v>2904</v>
      </c>
      <c r="BS22" s="506">
        <f>BS10+BS13+BS14+BS20+BS21+BS15</f>
        <v>2753</v>
      </c>
      <c r="BT22" s="505">
        <f t="shared" ref="BT22:BU22" si="21">BT10+BT13+BT14+BT20+BT21+BT15</f>
        <v>2694</v>
      </c>
      <c r="BU22" s="505">
        <f t="shared" si="21"/>
        <v>2909</v>
      </c>
      <c r="BV22" s="507">
        <f t="shared" ref="BV22" si="22">BV10+BV13+BV14+BV20+BV21+BV15</f>
        <v>2890</v>
      </c>
      <c r="BW22" s="506">
        <f t="shared" ref="BW22:CB22" si="23">BW10+BW13+BW14+BW20+BW21+BW15</f>
        <v>2910</v>
      </c>
      <c r="BX22" s="505">
        <f t="shared" si="23"/>
        <v>2909</v>
      </c>
      <c r="BY22" s="505">
        <f t="shared" si="23"/>
        <v>2946</v>
      </c>
      <c r="BZ22" s="507">
        <f t="shared" si="23"/>
        <v>3040</v>
      </c>
      <c r="CA22" s="505">
        <f t="shared" si="23"/>
        <v>3036</v>
      </c>
      <c r="CB22" s="505">
        <f t="shared" si="23"/>
        <v>3228</v>
      </c>
      <c r="CC22" s="505">
        <f t="shared" ref="CC22" si="24">CC10+CC13+CC14+CC20+CC21+CC15</f>
        <v>3158</v>
      </c>
    </row>
    <row r="23" spans="1:81" s="253" customFormat="1" ht="11.25">
      <c r="A23" s="67" t="s">
        <v>582</v>
      </c>
      <c r="B23" s="509" t="s">
        <v>583</v>
      </c>
      <c r="C23" s="497"/>
      <c r="D23" s="497"/>
      <c r="E23" s="497"/>
      <c r="F23" s="497"/>
      <c r="G23" s="497"/>
      <c r="H23" s="497"/>
      <c r="I23" s="497"/>
      <c r="J23" s="497"/>
      <c r="K23" s="497"/>
      <c r="L23" s="497"/>
      <c r="M23" s="497"/>
      <c r="N23" s="497"/>
      <c r="O23" s="497"/>
      <c r="P23" s="497"/>
      <c r="Q23" s="497"/>
      <c r="R23" s="497"/>
      <c r="S23" s="497"/>
      <c r="T23" s="497"/>
      <c r="U23" s="497"/>
      <c r="V23" s="497"/>
      <c r="W23" s="497"/>
      <c r="X23" s="497"/>
      <c r="Y23" s="497"/>
      <c r="Z23" s="497"/>
      <c r="AA23" s="497"/>
      <c r="AB23" s="497"/>
      <c r="AC23" s="497"/>
      <c r="AD23" s="497"/>
      <c r="AE23" s="497"/>
      <c r="AF23" s="497"/>
      <c r="AG23" s="497"/>
      <c r="AH23" s="497"/>
      <c r="AI23" s="497"/>
      <c r="AJ23" s="497"/>
      <c r="AK23" s="497"/>
      <c r="AL23" s="497"/>
      <c r="AM23" s="497"/>
      <c r="AN23" s="497"/>
      <c r="AO23" s="497"/>
      <c r="AP23" s="497"/>
      <c r="AQ23" s="497"/>
      <c r="AR23" s="497"/>
      <c r="AS23" s="497"/>
      <c r="AT23" s="497"/>
      <c r="AU23" s="497"/>
      <c r="AV23" s="497"/>
      <c r="AW23" s="497"/>
      <c r="AX23" s="497"/>
      <c r="AY23" s="497"/>
      <c r="AZ23" s="497"/>
      <c r="BA23" s="497"/>
      <c r="BB23" s="497"/>
      <c r="BC23" s="514">
        <v>-775</v>
      </c>
      <c r="BD23" s="514">
        <v>-638</v>
      </c>
      <c r="BE23" s="514">
        <v>-667</v>
      </c>
      <c r="BF23" s="514">
        <v>-683</v>
      </c>
      <c r="BG23" s="499">
        <v>-821</v>
      </c>
      <c r="BH23" s="498">
        <v>-692</v>
      </c>
      <c r="BI23" s="498">
        <v>-694</v>
      </c>
      <c r="BJ23" s="500">
        <v>-758</v>
      </c>
      <c r="BK23" s="499">
        <v>-931</v>
      </c>
      <c r="BL23" s="498">
        <v>-1200</v>
      </c>
      <c r="BM23" s="498">
        <v>-822</v>
      </c>
      <c r="BN23" s="500">
        <v>-689</v>
      </c>
      <c r="BO23" s="498">
        <v>-1002</v>
      </c>
      <c r="BP23" s="498">
        <v>-851</v>
      </c>
      <c r="BQ23" s="498">
        <v>-860</v>
      </c>
      <c r="BR23" s="498">
        <v>-987</v>
      </c>
      <c r="BS23" s="499">
        <v>-1089</v>
      </c>
      <c r="BT23" s="498">
        <v>-978</v>
      </c>
      <c r="BU23" s="498">
        <v>-957</v>
      </c>
      <c r="BV23" s="500">
        <v>-934</v>
      </c>
      <c r="BW23" s="499">
        <v>-1202</v>
      </c>
      <c r="BX23" s="498">
        <v>-1055</v>
      </c>
      <c r="BY23" s="498">
        <v>-1047</v>
      </c>
      <c r="BZ23" s="500">
        <v>-980</v>
      </c>
      <c r="CA23" s="498">
        <v>-1281</v>
      </c>
      <c r="CB23" s="498">
        <v>-1101</v>
      </c>
      <c r="CC23" s="498">
        <v>-1117</v>
      </c>
    </row>
    <row r="24" spans="1:81" s="253" customFormat="1" ht="12.75" customHeight="1">
      <c r="A24" s="61" t="s">
        <v>584</v>
      </c>
      <c r="B24" s="520" t="s">
        <v>585</v>
      </c>
      <c r="C24" s="497"/>
      <c r="D24" s="497"/>
      <c r="E24" s="497"/>
      <c r="F24" s="497"/>
      <c r="G24" s="497"/>
      <c r="H24" s="497"/>
      <c r="I24" s="497"/>
      <c r="J24" s="497"/>
      <c r="K24" s="497"/>
      <c r="L24" s="497"/>
      <c r="M24" s="497"/>
      <c r="N24" s="497"/>
      <c r="O24" s="497"/>
      <c r="P24" s="497"/>
      <c r="Q24" s="497"/>
      <c r="R24" s="497"/>
      <c r="S24" s="497"/>
      <c r="T24" s="497"/>
      <c r="U24" s="497"/>
      <c r="V24" s="497"/>
      <c r="W24" s="497"/>
      <c r="X24" s="497"/>
      <c r="Y24" s="497"/>
      <c r="Z24" s="497"/>
      <c r="AA24" s="497"/>
      <c r="AB24" s="497"/>
      <c r="AC24" s="497"/>
      <c r="AD24" s="497"/>
      <c r="AE24" s="497"/>
      <c r="AF24" s="497"/>
      <c r="AG24" s="497"/>
      <c r="AH24" s="497"/>
      <c r="AI24" s="497"/>
      <c r="AJ24" s="497"/>
      <c r="AK24" s="497"/>
      <c r="AL24" s="497"/>
      <c r="AM24" s="497"/>
      <c r="AN24" s="497"/>
      <c r="AO24" s="497"/>
      <c r="AP24" s="497"/>
      <c r="AQ24" s="497"/>
      <c r="AR24" s="497"/>
      <c r="AS24" s="497"/>
      <c r="AT24" s="497"/>
      <c r="AU24" s="497"/>
      <c r="AV24" s="497"/>
      <c r="AW24" s="497"/>
      <c r="AX24" s="497"/>
      <c r="AY24" s="497"/>
      <c r="AZ24" s="497"/>
      <c r="BA24" s="497"/>
      <c r="BB24" s="497"/>
      <c r="BC24" s="514">
        <v>-116</v>
      </c>
      <c r="BD24" s="514">
        <v>-121</v>
      </c>
      <c r="BE24" s="514">
        <v>-122</v>
      </c>
      <c r="BF24" s="514">
        <v>-123</v>
      </c>
      <c r="BG24" s="499">
        <v>-126</v>
      </c>
      <c r="BH24" s="498">
        <v>-131</v>
      </c>
      <c r="BI24" s="498">
        <v>-138</v>
      </c>
      <c r="BJ24" s="500">
        <v>-150</v>
      </c>
      <c r="BK24" s="499">
        <v>-152</v>
      </c>
      <c r="BL24" s="498">
        <v>-161</v>
      </c>
      <c r="BM24" s="498">
        <v>-165</v>
      </c>
      <c r="BN24" s="500">
        <v>-169</v>
      </c>
      <c r="BO24" s="498">
        <v>-159</v>
      </c>
      <c r="BP24" s="498">
        <v>-165</v>
      </c>
      <c r="BQ24" s="498">
        <v>-164</v>
      </c>
      <c r="BR24" s="498">
        <v>-156</v>
      </c>
      <c r="BS24" s="499">
        <v>-187</v>
      </c>
      <c r="BT24" s="498">
        <v>-179</v>
      </c>
      <c r="BU24" s="498">
        <v>-182</v>
      </c>
      <c r="BV24" s="500">
        <v>-192</v>
      </c>
      <c r="BW24" s="499">
        <v>-196</v>
      </c>
      <c r="BX24" s="498">
        <v>-198</v>
      </c>
      <c r="BY24" s="498">
        <v>-199</v>
      </c>
      <c r="BZ24" s="500">
        <v>-208</v>
      </c>
      <c r="CA24" s="498">
        <v>-204</v>
      </c>
      <c r="CB24" s="498">
        <v>-221</v>
      </c>
      <c r="CC24" s="498">
        <v>-223</v>
      </c>
    </row>
    <row r="25" spans="1:81" s="132" customFormat="1" ht="22.5">
      <c r="A25" s="61" t="s">
        <v>586</v>
      </c>
      <c r="B25" s="502" t="s">
        <v>587</v>
      </c>
      <c r="C25" s="497"/>
      <c r="D25" s="497"/>
      <c r="E25" s="497"/>
      <c r="F25" s="497"/>
      <c r="G25" s="497"/>
      <c r="H25" s="497"/>
      <c r="I25" s="497"/>
      <c r="J25" s="497"/>
      <c r="K25" s="497"/>
      <c r="L25" s="497"/>
      <c r="M25" s="497"/>
      <c r="N25" s="497"/>
      <c r="O25" s="497"/>
      <c r="P25" s="497"/>
      <c r="Q25" s="497"/>
      <c r="R25" s="497"/>
      <c r="S25" s="497"/>
      <c r="T25" s="497"/>
      <c r="U25" s="497"/>
      <c r="V25" s="497"/>
      <c r="W25" s="497"/>
      <c r="X25" s="497"/>
      <c r="Y25" s="497"/>
      <c r="Z25" s="497"/>
      <c r="AA25" s="497"/>
      <c r="AB25" s="497"/>
      <c r="AC25" s="497"/>
      <c r="AD25" s="497"/>
      <c r="AE25" s="497"/>
      <c r="AF25" s="497"/>
      <c r="AG25" s="497"/>
      <c r="AH25" s="497"/>
      <c r="AI25" s="497"/>
      <c r="AJ25" s="497"/>
      <c r="AK25" s="497"/>
      <c r="AL25" s="497"/>
      <c r="AM25" s="497"/>
      <c r="AN25" s="497"/>
      <c r="AO25" s="497"/>
      <c r="AP25" s="497"/>
      <c r="AQ25" s="497"/>
      <c r="AR25" s="497"/>
      <c r="AS25" s="497"/>
      <c r="AT25" s="497"/>
      <c r="AU25" s="497"/>
      <c r="AV25" s="497"/>
      <c r="AW25" s="497"/>
      <c r="AX25" s="497"/>
      <c r="AY25" s="497"/>
      <c r="AZ25" s="497"/>
      <c r="BA25" s="497"/>
      <c r="BB25" s="497"/>
      <c r="BC25" s="514" t="s">
        <v>14</v>
      </c>
      <c r="BD25" s="514" t="s">
        <v>14</v>
      </c>
      <c r="BE25" s="514" t="s">
        <v>14</v>
      </c>
      <c r="BF25" s="515" t="s">
        <v>14</v>
      </c>
      <c r="BG25" s="499" t="s">
        <v>14</v>
      </c>
      <c r="BH25" s="498" t="s">
        <v>14</v>
      </c>
      <c r="BI25" s="498" t="s">
        <v>14</v>
      </c>
      <c r="BJ25" s="500" t="s">
        <v>14</v>
      </c>
      <c r="BK25" s="499" t="s">
        <v>14</v>
      </c>
      <c r="BL25" s="498" t="s">
        <v>14</v>
      </c>
      <c r="BM25" s="498" t="s">
        <v>14</v>
      </c>
      <c r="BN25" s="500" t="s">
        <v>14</v>
      </c>
      <c r="BO25" s="498" t="s">
        <v>14</v>
      </c>
      <c r="BP25" s="498" t="s">
        <v>14</v>
      </c>
      <c r="BQ25" s="498" t="s">
        <v>14</v>
      </c>
      <c r="BR25" s="498" t="s">
        <v>14</v>
      </c>
      <c r="BS25" s="499" t="s">
        <v>14</v>
      </c>
      <c r="BT25" s="498" t="s">
        <v>14</v>
      </c>
      <c r="BU25" s="498" t="s">
        <v>14</v>
      </c>
      <c r="BV25" s="500" t="s">
        <v>14</v>
      </c>
      <c r="BW25" s="499" t="s">
        <v>14</v>
      </c>
      <c r="BX25" s="498" t="s">
        <v>14</v>
      </c>
      <c r="BY25" s="498" t="s">
        <v>14</v>
      </c>
      <c r="BZ25" s="500" t="s">
        <v>14</v>
      </c>
      <c r="CA25" s="498" t="s">
        <v>14</v>
      </c>
      <c r="CB25" s="498" t="s">
        <v>14</v>
      </c>
      <c r="CC25" s="498" t="s">
        <v>14</v>
      </c>
    </row>
    <row r="26" spans="1:81" s="253" customFormat="1" ht="11.25">
      <c r="A26" s="61" t="s">
        <v>588</v>
      </c>
      <c r="B26" s="502" t="s">
        <v>589</v>
      </c>
      <c r="C26" s="497"/>
      <c r="D26" s="497"/>
      <c r="E26" s="497"/>
      <c r="F26" s="497"/>
      <c r="G26" s="497"/>
      <c r="H26" s="497"/>
      <c r="I26" s="497"/>
      <c r="J26" s="497"/>
      <c r="K26" s="497"/>
      <c r="L26" s="497"/>
      <c r="M26" s="497"/>
      <c r="N26" s="497"/>
      <c r="O26" s="497"/>
      <c r="P26" s="497"/>
      <c r="Q26" s="497"/>
      <c r="R26" s="497"/>
      <c r="S26" s="497"/>
      <c r="T26" s="497"/>
      <c r="U26" s="497"/>
      <c r="V26" s="497"/>
      <c r="W26" s="497"/>
      <c r="X26" s="497"/>
      <c r="Y26" s="497"/>
      <c r="Z26" s="497"/>
      <c r="AA26" s="497"/>
      <c r="AB26" s="497"/>
      <c r="AC26" s="497"/>
      <c r="AD26" s="497"/>
      <c r="AE26" s="497"/>
      <c r="AF26" s="497"/>
      <c r="AG26" s="497"/>
      <c r="AH26" s="497"/>
      <c r="AI26" s="497"/>
      <c r="AJ26" s="497"/>
      <c r="AK26" s="497"/>
      <c r="AL26" s="497"/>
      <c r="AM26" s="497"/>
      <c r="AN26" s="497"/>
      <c r="AO26" s="497"/>
      <c r="AP26" s="497"/>
      <c r="AQ26" s="497"/>
      <c r="AR26" s="497"/>
      <c r="AS26" s="497"/>
      <c r="AT26" s="501"/>
      <c r="AU26" s="497"/>
      <c r="AV26" s="497"/>
      <c r="AW26" s="497"/>
      <c r="AX26" s="497"/>
      <c r="AY26" s="497"/>
      <c r="AZ26" s="497"/>
      <c r="BA26" s="497"/>
      <c r="BB26" s="497"/>
      <c r="BC26" s="514">
        <v>-294</v>
      </c>
      <c r="BD26" s="514">
        <v>-303</v>
      </c>
      <c r="BE26" s="514">
        <v>-125</v>
      </c>
      <c r="BF26" s="514">
        <v>-83</v>
      </c>
      <c r="BG26" s="499">
        <v>-129</v>
      </c>
      <c r="BH26" s="498">
        <v>-19</v>
      </c>
      <c r="BI26" s="498">
        <v>-80</v>
      </c>
      <c r="BJ26" s="500">
        <v>-88</v>
      </c>
      <c r="BK26" s="499">
        <v>-151</v>
      </c>
      <c r="BL26" s="498">
        <v>-183</v>
      </c>
      <c r="BM26" s="498">
        <v>-206</v>
      </c>
      <c r="BN26" s="500">
        <v>-196</v>
      </c>
      <c r="BO26" s="498">
        <v>-88</v>
      </c>
      <c r="BP26" s="498">
        <v>-197</v>
      </c>
      <c r="BQ26" s="498">
        <v>-151</v>
      </c>
      <c r="BR26" s="498">
        <v>-72</v>
      </c>
      <c r="BS26" s="499">
        <v>-196</v>
      </c>
      <c r="BT26" s="498">
        <v>-292</v>
      </c>
      <c r="BU26" s="498">
        <v>-348</v>
      </c>
      <c r="BV26" s="500">
        <v>-108</v>
      </c>
      <c r="BW26" s="499">
        <v>-209</v>
      </c>
      <c r="BX26" s="498">
        <v>-192</v>
      </c>
      <c r="BY26" s="498">
        <v>-251</v>
      </c>
      <c r="BZ26" s="500">
        <v>-130</v>
      </c>
      <c r="CA26" s="498">
        <v>-210</v>
      </c>
      <c r="CB26" s="498">
        <v>-40</v>
      </c>
      <c r="CC26" s="498">
        <v>-72</v>
      </c>
    </row>
    <row r="27" spans="1:81" s="253" customFormat="1" ht="11.25">
      <c r="A27" s="61" t="s">
        <v>590</v>
      </c>
      <c r="B27" s="502" t="s">
        <v>591</v>
      </c>
      <c r="C27" s="497"/>
      <c r="D27" s="497"/>
      <c r="E27" s="497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7"/>
      <c r="T27" s="497"/>
      <c r="U27" s="497"/>
      <c r="V27" s="497"/>
      <c r="W27" s="497"/>
      <c r="X27" s="497"/>
      <c r="Y27" s="497"/>
      <c r="Z27" s="497"/>
      <c r="AA27" s="497"/>
      <c r="AB27" s="497"/>
      <c r="AC27" s="497"/>
      <c r="AD27" s="497"/>
      <c r="AE27" s="497"/>
      <c r="AF27" s="497"/>
      <c r="AG27" s="497"/>
      <c r="AH27" s="497"/>
      <c r="AI27" s="497"/>
      <c r="AJ27" s="497"/>
      <c r="AK27" s="497"/>
      <c r="AL27" s="497"/>
      <c r="AM27" s="497"/>
      <c r="AN27" s="497"/>
      <c r="AO27" s="497"/>
      <c r="AP27" s="497"/>
      <c r="AQ27" s="497"/>
      <c r="AR27" s="497"/>
      <c r="AS27" s="497"/>
      <c r="AT27" s="501"/>
      <c r="AU27" s="497"/>
      <c r="AV27" s="497"/>
      <c r="AW27" s="497"/>
      <c r="AX27" s="497"/>
      <c r="AY27" s="497"/>
      <c r="AZ27" s="497"/>
      <c r="BA27" s="497"/>
      <c r="BB27" s="497"/>
      <c r="BC27" s="514">
        <v>0</v>
      </c>
      <c r="BD27" s="514">
        <v>-10</v>
      </c>
      <c r="BE27" s="514">
        <v>-20</v>
      </c>
      <c r="BF27" s="514">
        <v>-240</v>
      </c>
      <c r="BG27" s="499">
        <v>0</v>
      </c>
      <c r="BH27" s="498">
        <v>0</v>
      </c>
      <c r="BI27" s="498">
        <v>0</v>
      </c>
      <c r="BJ27" s="500">
        <v>-56</v>
      </c>
      <c r="BK27" s="499">
        <v>-1</v>
      </c>
      <c r="BL27" s="498">
        <v>0</v>
      </c>
      <c r="BM27" s="498">
        <v>0</v>
      </c>
      <c r="BN27" s="500">
        <v>-293</v>
      </c>
      <c r="BO27" s="498">
        <v>0</v>
      </c>
      <c r="BP27" s="498">
        <v>0</v>
      </c>
      <c r="BQ27" s="498">
        <v>0</v>
      </c>
      <c r="BR27" s="498">
        <v>-106</v>
      </c>
      <c r="BS27" s="499">
        <v>-1</v>
      </c>
      <c r="BT27" s="498">
        <v>-26</v>
      </c>
      <c r="BU27" s="498">
        <v>0</v>
      </c>
      <c r="BV27" s="500">
        <v>-65</v>
      </c>
      <c r="BW27" s="499">
        <v>0</v>
      </c>
      <c r="BX27" s="498">
        <v>-1</v>
      </c>
      <c r="BY27" s="498">
        <v>0</v>
      </c>
      <c r="BZ27" s="500">
        <v>-59</v>
      </c>
      <c r="CA27" s="498">
        <v>-1</v>
      </c>
      <c r="CB27" s="498">
        <v>-1</v>
      </c>
      <c r="CC27" s="498">
        <v>-1</v>
      </c>
    </row>
    <row r="28" spans="1:81" s="253" customFormat="1" ht="22.5">
      <c r="A28" s="61" t="s">
        <v>592</v>
      </c>
      <c r="B28" s="502" t="s">
        <v>593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7"/>
      <c r="T28" s="497"/>
      <c r="U28" s="497"/>
      <c r="V28" s="497"/>
      <c r="W28" s="497"/>
      <c r="X28" s="497"/>
      <c r="Y28" s="497"/>
      <c r="Z28" s="497"/>
      <c r="AA28" s="497"/>
      <c r="AB28" s="497"/>
      <c r="AC28" s="497"/>
      <c r="AD28" s="497"/>
      <c r="AE28" s="497"/>
      <c r="AF28" s="497"/>
      <c r="AG28" s="497"/>
      <c r="AH28" s="497"/>
      <c r="AI28" s="497"/>
      <c r="AJ28" s="497"/>
      <c r="AK28" s="497"/>
      <c r="AL28" s="497"/>
      <c r="AM28" s="497"/>
      <c r="AN28" s="497"/>
      <c r="AO28" s="497"/>
      <c r="AP28" s="497"/>
      <c r="AQ28" s="497"/>
      <c r="AR28" s="497"/>
      <c r="AS28" s="497"/>
      <c r="AT28" s="497"/>
      <c r="AU28" s="497"/>
      <c r="AV28" s="497"/>
      <c r="AW28" s="497"/>
      <c r="AX28" s="497"/>
      <c r="AY28" s="497"/>
      <c r="AZ28" s="497"/>
      <c r="BA28" s="497"/>
      <c r="BB28" s="497"/>
      <c r="BC28" s="514">
        <v>4</v>
      </c>
      <c r="BD28" s="514">
        <v>4</v>
      </c>
      <c r="BE28" s="514">
        <v>4</v>
      </c>
      <c r="BF28" s="514">
        <v>4</v>
      </c>
      <c r="BG28" s="499">
        <v>6</v>
      </c>
      <c r="BH28" s="498">
        <v>7</v>
      </c>
      <c r="BI28" s="498">
        <v>8</v>
      </c>
      <c r="BJ28" s="500">
        <v>8</v>
      </c>
      <c r="BK28" s="499">
        <v>7</v>
      </c>
      <c r="BL28" s="498">
        <v>6</v>
      </c>
      <c r="BM28" s="498">
        <v>5</v>
      </c>
      <c r="BN28" s="500">
        <v>7</v>
      </c>
      <c r="BO28" s="498">
        <v>6</v>
      </c>
      <c r="BP28" s="498">
        <v>6</v>
      </c>
      <c r="BQ28" s="498">
        <v>6</v>
      </c>
      <c r="BR28" s="498">
        <v>12</v>
      </c>
      <c r="BS28" s="499">
        <v>7</v>
      </c>
      <c r="BT28" s="498">
        <v>8</v>
      </c>
      <c r="BU28" s="498">
        <v>8</v>
      </c>
      <c r="BV28" s="500">
        <v>10</v>
      </c>
      <c r="BW28" s="499">
        <v>9</v>
      </c>
      <c r="BX28" s="498">
        <v>11</v>
      </c>
      <c r="BY28" s="498">
        <v>12</v>
      </c>
      <c r="BZ28" s="500">
        <v>17</v>
      </c>
      <c r="CA28" s="498">
        <v>11</v>
      </c>
      <c r="CB28" s="498">
        <v>0</v>
      </c>
      <c r="CC28" s="498">
        <v>1</v>
      </c>
    </row>
    <row r="29" spans="1:81" s="133" customFormat="1" ht="11.25">
      <c r="A29" s="57" t="s">
        <v>594</v>
      </c>
      <c r="B29" s="503" t="s">
        <v>595</v>
      </c>
      <c r="C29" s="504"/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G29" s="504"/>
      <c r="AH29" s="504"/>
      <c r="AI29" s="504"/>
      <c r="AJ29" s="504"/>
      <c r="AK29" s="504"/>
      <c r="AL29" s="504"/>
      <c r="AM29" s="504"/>
      <c r="AN29" s="504"/>
      <c r="AO29" s="504"/>
      <c r="AP29" s="504"/>
      <c r="AQ29" s="504"/>
      <c r="AR29" s="504"/>
      <c r="AS29" s="504"/>
      <c r="AT29" s="504"/>
      <c r="AU29" s="504"/>
      <c r="AV29" s="504"/>
      <c r="AW29" s="504"/>
      <c r="AX29" s="504"/>
      <c r="AY29" s="504"/>
      <c r="AZ29" s="504"/>
      <c r="BA29" s="504"/>
      <c r="BB29" s="504"/>
      <c r="BC29" s="519">
        <f t="shared" ref="BC29:BP29" si="25">BC22+BC23+BC28+BC24+BC26+BC27</f>
        <v>377</v>
      </c>
      <c r="BD29" s="519">
        <f t="shared" si="25"/>
        <v>441</v>
      </c>
      <c r="BE29" s="519">
        <f t="shared" si="25"/>
        <v>618</v>
      </c>
      <c r="BF29" s="519">
        <f t="shared" si="25"/>
        <v>476</v>
      </c>
      <c r="BG29" s="506">
        <f t="shared" si="25"/>
        <v>526</v>
      </c>
      <c r="BH29" s="505">
        <f t="shared" si="25"/>
        <v>818</v>
      </c>
      <c r="BI29" s="505">
        <f t="shared" si="25"/>
        <v>838</v>
      </c>
      <c r="BJ29" s="507">
        <f t="shared" si="25"/>
        <v>833</v>
      </c>
      <c r="BK29" s="506">
        <f t="shared" si="25"/>
        <v>1069</v>
      </c>
      <c r="BL29" s="505">
        <f t="shared" si="25"/>
        <v>831</v>
      </c>
      <c r="BM29" s="505">
        <f t="shared" si="25"/>
        <v>-470</v>
      </c>
      <c r="BN29" s="507">
        <f t="shared" si="25"/>
        <v>973</v>
      </c>
      <c r="BO29" s="505">
        <f t="shared" si="25"/>
        <v>1209</v>
      </c>
      <c r="BP29" s="505">
        <f t="shared" si="25"/>
        <v>1424</v>
      </c>
      <c r="BQ29" s="505">
        <f>BQ22+BQ23+BQ28+BQ24+BQ26+BQ27</f>
        <v>1492</v>
      </c>
      <c r="BR29" s="505">
        <f>BR22+BR23+BR28+BR24+BR26+BR27</f>
        <v>1595</v>
      </c>
      <c r="BS29" s="506">
        <f>BS22+BS23+BS28+BS24+BS26+BS27</f>
        <v>1287</v>
      </c>
      <c r="BT29" s="505">
        <f t="shared" ref="BT29:BU29" si="26">BT22+BT23+BT28+BT24+BT26+BT27</f>
        <v>1227</v>
      </c>
      <c r="BU29" s="505">
        <f t="shared" si="26"/>
        <v>1430</v>
      </c>
      <c r="BV29" s="507">
        <f t="shared" ref="BV29" si="27">BV22+BV23+BV28+BV24+BV26+BV27</f>
        <v>1601</v>
      </c>
      <c r="BW29" s="506">
        <f t="shared" ref="BW29:CB29" si="28">BW22+BW23+BW28+BW24+BW26+BW27</f>
        <v>1312</v>
      </c>
      <c r="BX29" s="505">
        <f t="shared" si="28"/>
        <v>1474</v>
      </c>
      <c r="BY29" s="505">
        <f t="shared" si="28"/>
        <v>1461</v>
      </c>
      <c r="BZ29" s="507">
        <f t="shared" si="28"/>
        <v>1680</v>
      </c>
      <c r="CA29" s="505">
        <f t="shared" si="28"/>
        <v>1351</v>
      </c>
      <c r="CB29" s="505">
        <f t="shared" si="28"/>
        <v>1865</v>
      </c>
      <c r="CC29" s="505">
        <f t="shared" ref="CC29" si="29">CC22+CC23+CC28+CC24+CC26+CC27</f>
        <v>1746</v>
      </c>
    </row>
    <row r="30" spans="1:81" s="253" customFormat="1" ht="11.25">
      <c r="A30" s="83" t="s">
        <v>596</v>
      </c>
      <c r="B30" s="491" t="s">
        <v>597</v>
      </c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497"/>
      <c r="AI30" s="497"/>
      <c r="AJ30" s="497"/>
      <c r="AK30" s="497"/>
      <c r="AL30" s="497"/>
      <c r="AM30" s="497"/>
      <c r="AN30" s="497"/>
      <c r="AO30" s="497"/>
      <c r="AP30" s="497"/>
      <c r="AQ30" s="497"/>
      <c r="AR30" s="497"/>
      <c r="AS30" s="497"/>
      <c r="AT30" s="497"/>
      <c r="AU30" s="497"/>
      <c r="AV30" s="497"/>
      <c r="AW30" s="497"/>
      <c r="AX30" s="497"/>
      <c r="AY30" s="497"/>
      <c r="AZ30" s="497"/>
      <c r="BA30" s="497"/>
      <c r="BB30" s="497"/>
      <c r="BC30" s="514">
        <v>-110</v>
      </c>
      <c r="BD30" s="514">
        <v>-124</v>
      </c>
      <c r="BE30" s="514">
        <v>-178</v>
      </c>
      <c r="BF30" s="514">
        <v>-162</v>
      </c>
      <c r="BG30" s="499">
        <v>-140</v>
      </c>
      <c r="BH30" s="498">
        <v>-203</v>
      </c>
      <c r="BI30" s="498">
        <v>-200</v>
      </c>
      <c r="BJ30" s="500">
        <v>-164</v>
      </c>
      <c r="BK30" s="499">
        <v>-276</v>
      </c>
      <c r="BL30" s="498">
        <v>-257</v>
      </c>
      <c r="BM30" s="498">
        <v>152</v>
      </c>
      <c r="BN30" s="500">
        <v>-308</v>
      </c>
      <c r="BO30" s="498">
        <v>-300</v>
      </c>
      <c r="BP30" s="498">
        <v>-325</v>
      </c>
      <c r="BQ30" s="498">
        <v>-330</v>
      </c>
      <c r="BR30" s="498">
        <v>-324</v>
      </c>
      <c r="BS30" s="499">
        <v>-294</v>
      </c>
      <c r="BT30" s="498">
        <v>-262</v>
      </c>
      <c r="BU30" s="498">
        <v>-328</v>
      </c>
      <c r="BV30" s="500">
        <v>-292</v>
      </c>
      <c r="BW30" s="499">
        <v>-298</v>
      </c>
      <c r="BX30" s="498">
        <v>-339</v>
      </c>
      <c r="BY30" s="498">
        <v>-349</v>
      </c>
      <c r="BZ30" s="500">
        <v>-308</v>
      </c>
      <c r="CA30" s="498">
        <v>-528</v>
      </c>
      <c r="CB30" s="498">
        <v>-672</v>
      </c>
      <c r="CC30" s="498">
        <v>-613</v>
      </c>
    </row>
    <row r="31" spans="1:81" s="133" customFormat="1" ht="11.25">
      <c r="A31" s="190" t="s">
        <v>598</v>
      </c>
      <c r="B31" s="521" t="s">
        <v>599</v>
      </c>
      <c r="C31" s="504"/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  <c r="AG31" s="504"/>
      <c r="AH31" s="504"/>
      <c r="AI31" s="504"/>
      <c r="AJ31" s="504"/>
      <c r="AK31" s="504"/>
      <c r="AL31" s="504"/>
      <c r="AM31" s="504"/>
      <c r="AN31" s="504"/>
      <c r="AO31" s="504"/>
      <c r="AP31" s="504"/>
      <c r="AQ31" s="504"/>
      <c r="AR31" s="504"/>
      <c r="AS31" s="504"/>
      <c r="AT31" s="504"/>
      <c r="AU31" s="504"/>
      <c r="AV31" s="504"/>
      <c r="AW31" s="504"/>
      <c r="AX31" s="504"/>
      <c r="AY31" s="504"/>
      <c r="AZ31" s="504"/>
      <c r="BA31" s="504"/>
      <c r="BB31" s="504"/>
      <c r="BC31" s="519">
        <f t="shared" ref="BC31:BN31" si="30">BC29+BC30</f>
        <v>267</v>
      </c>
      <c r="BD31" s="519">
        <f t="shared" si="30"/>
        <v>317</v>
      </c>
      <c r="BE31" s="519">
        <f t="shared" si="30"/>
        <v>440</v>
      </c>
      <c r="BF31" s="519">
        <f t="shared" si="30"/>
        <v>314</v>
      </c>
      <c r="BG31" s="506">
        <f t="shared" si="30"/>
        <v>386</v>
      </c>
      <c r="BH31" s="505">
        <f t="shared" si="30"/>
        <v>615</v>
      </c>
      <c r="BI31" s="505">
        <f t="shared" si="30"/>
        <v>638</v>
      </c>
      <c r="BJ31" s="507">
        <f t="shared" si="30"/>
        <v>669</v>
      </c>
      <c r="BK31" s="506">
        <f t="shared" si="30"/>
        <v>793</v>
      </c>
      <c r="BL31" s="505">
        <f t="shared" si="30"/>
        <v>574</v>
      </c>
      <c r="BM31" s="505">
        <f t="shared" si="30"/>
        <v>-318</v>
      </c>
      <c r="BN31" s="507">
        <f t="shared" si="30"/>
        <v>665</v>
      </c>
      <c r="BO31" s="505">
        <f t="shared" ref="BO31:BP31" si="31">BO29+BO30</f>
        <v>909</v>
      </c>
      <c r="BP31" s="505">
        <f t="shared" si="31"/>
        <v>1099</v>
      </c>
      <c r="BQ31" s="505">
        <f>BQ29+BQ30</f>
        <v>1162</v>
      </c>
      <c r="BR31" s="505">
        <f>BR29+BR30</f>
        <v>1271</v>
      </c>
      <c r="BS31" s="506">
        <f>BS29+BS30</f>
        <v>993</v>
      </c>
      <c r="BT31" s="505">
        <f t="shared" ref="BT31:BU31" si="32">BT29+BT30</f>
        <v>965</v>
      </c>
      <c r="BU31" s="505">
        <f t="shared" si="32"/>
        <v>1102</v>
      </c>
      <c r="BV31" s="507">
        <f t="shared" ref="BV31" si="33">BV29+BV30</f>
        <v>1309</v>
      </c>
      <c r="BW31" s="506">
        <f t="shared" ref="BW31:CB31" si="34">BW29+BW30</f>
        <v>1014</v>
      </c>
      <c r="BX31" s="505">
        <f t="shared" si="34"/>
        <v>1135</v>
      </c>
      <c r="BY31" s="505">
        <f t="shared" si="34"/>
        <v>1112</v>
      </c>
      <c r="BZ31" s="507">
        <f t="shared" si="34"/>
        <v>1372</v>
      </c>
      <c r="CA31" s="505">
        <f t="shared" si="34"/>
        <v>823</v>
      </c>
      <c r="CB31" s="505">
        <f t="shared" si="34"/>
        <v>1193</v>
      </c>
      <c r="CC31" s="505">
        <f t="shared" ref="CC31" si="35">CC29+CC30</f>
        <v>1133</v>
      </c>
    </row>
    <row r="32" spans="1:81" s="534" customFormat="1" ht="11.25">
      <c r="A32" s="533" t="s">
        <v>600</v>
      </c>
      <c r="B32" s="533" t="s">
        <v>601</v>
      </c>
      <c r="BC32" s="535">
        <f t="shared" ref="BC32:BS32" si="36">BC31-BC33</f>
        <v>267</v>
      </c>
      <c r="BD32" s="535">
        <f t="shared" si="36"/>
        <v>317</v>
      </c>
      <c r="BE32" s="535">
        <f t="shared" si="36"/>
        <v>440</v>
      </c>
      <c r="BF32" s="535">
        <f t="shared" si="36"/>
        <v>314</v>
      </c>
      <c r="BG32" s="536">
        <f t="shared" si="36"/>
        <v>386</v>
      </c>
      <c r="BH32" s="537">
        <f t="shared" si="36"/>
        <v>615</v>
      </c>
      <c r="BI32" s="537">
        <f t="shared" si="36"/>
        <v>638</v>
      </c>
      <c r="BJ32" s="538">
        <f t="shared" si="36"/>
        <v>669</v>
      </c>
      <c r="BK32" s="536">
        <f t="shared" si="36"/>
        <v>793</v>
      </c>
      <c r="BL32" s="537">
        <f t="shared" si="36"/>
        <v>574</v>
      </c>
      <c r="BM32" s="537">
        <f t="shared" si="36"/>
        <v>-318</v>
      </c>
      <c r="BN32" s="538">
        <f t="shared" si="36"/>
        <v>665</v>
      </c>
      <c r="BO32" s="537">
        <f t="shared" si="36"/>
        <v>909</v>
      </c>
      <c r="BP32" s="537">
        <f t="shared" si="36"/>
        <v>1099</v>
      </c>
      <c r="BQ32" s="537">
        <f t="shared" si="36"/>
        <v>1162</v>
      </c>
      <c r="BR32" s="537">
        <f t="shared" si="36"/>
        <v>1271</v>
      </c>
      <c r="BS32" s="536">
        <f t="shared" si="36"/>
        <v>993</v>
      </c>
      <c r="BT32" s="537">
        <f t="shared" ref="BT32:BU32" si="37">BT31-BT33</f>
        <v>965</v>
      </c>
      <c r="BU32" s="537">
        <f t="shared" si="37"/>
        <v>1102</v>
      </c>
      <c r="BV32" s="538">
        <f t="shared" ref="BV32:BW32" si="38">BV31-BV33</f>
        <v>1309</v>
      </c>
      <c r="BW32" s="536">
        <f t="shared" si="38"/>
        <v>1014</v>
      </c>
      <c r="BX32" s="537">
        <f t="shared" ref="BX32:BY32" si="39">BX31-BX33</f>
        <v>1135</v>
      </c>
      <c r="BY32" s="537">
        <f t="shared" si="39"/>
        <v>1112</v>
      </c>
      <c r="BZ32" s="538">
        <f t="shared" ref="BZ32:CB32" si="40">BZ31-BZ33</f>
        <v>1372</v>
      </c>
      <c r="CA32" s="537">
        <f t="shared" si="40"/>
        <v>823</v>
      </c>
      <c r="CB32" s="537">
        <f t="shared" si="40"/>
        <v>1193</v>
      </c>
      <c r="CC32" s="537">
        <f t="shared" ref="CC32" si="41">CC31-CC33</f>
        <v>1133</v>
      </c>
    </row>
    <row r="33" spans="1:81" s="253" customFormat="1" ht="11.25">
      <c r="A33" s="67" t="s">
        <v>602</v>
      </c>
      <c r="B33" s="509" t="s">
        <v>603</v>
      </c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497"/>
      <c r="AI33" s="497"/>
      <c r="AJ33" s="497"/>
      <c r="AK33" s="497"/>
      <c r="AL33" s="497"/>
      <c r="AM33" s="497"/>
      <c r="AN33" s="497"/>
      <c r="AO33" s="497"/>
      <c r="AP33" s="497"/>
      <c r="AQ33" s="497"/>
      <c r="AR33" s="497"/>
      <c r="AS33" s="497"/>
      <c r="AT33" s="497"/>
      <c r="AU33" s="497"/>
      <c r="AV33" s="497"/>
      <c r="AW33" s="497"/>
      <c r="AX33" s="497"/>
      <c r="AY33" s="497"/>
      <c r="AZ33" s="497"/>
      <c r="BA33" s="497"/>
      <c r="BB33" s="497"/>
      <c r="BC33" s="514">
        <v>0</v>
      </c>
      <c r="BD33" s="514">
        <v>0</v>
      </c>
      <c r="BE33" s="514">
        <v>0</v>
      </c>
      <c r="BF33" s="514">
        <v>0</v>
      </c>
      <c r="BG33" s="499">
        <v>0</v>
      </c>
      <c r="BH33" s="498">
        <v>0</v>
      </c>
      <c r="BI33" s="498">
        <v>0</v>
      </c>
      <c r="BJ33" s="500">
        <v>0</v>
      </c>
      <c r="BK33" s="499">
        <v>0</v>
      </c>
      <c r="BL33" s="498">
        <v>0</v>
      </c>
      <c r="BM33" s="498">
        <v>0</v>
      </c>
      <c r="BN33" s="500">
        <v>0</v>
      </c>
      <c r="BO33" s="498">
        <v>0</v>
      </c>
      <c r="BP33" s="498">
        <v>0</v>
      </c>
      <c r="BQ33" s="498">
        <v>0</v>
      </c>
      <c r="BR33" s="498">
        <v>0</v>
      </c>
      <c r="BS33" s="499">
        <v>0</v>
      </c>
      <c r="BT33" s="498">
        <v>0</v>
      </c>
      <c r="BU33" s="498">
        <v>0</v>
      </c>
      <c r="BV33" s="500">
        <v>0</v>
      </c>
      <c r="BW33" s="499">
        <v>0</v>
      </c>
      <c r="BX33" s="498">
        <v>0</v>
      </c>
      <c r="BY33" s="498">
        <v>0</v>
      </c>
      <c r="BZ33" s="500">
        <v>0</v>
      </c>
      <c r="CA33" s="498">
        <v>0</v>
      </c>
      <c r="CB33" s="498">
        <v>0</v>
      </c>
      <c r="CC33" s="498">
        <v>0</v>
      </c>
    </row>
    <row r="34" spans="1:81" s="166" customFormat="1">
      <c r="A34" s="4"/>
      <c r="B34" s="522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  <c r="AG34" s="523"/>
      <c r="AH34" s="523"/>
      <c r="AI34" s="523"/>
      <c r="AJ34" s="523"/>
      <c r="AK34" s="523"/>
      <c r="AL34" s="523"/>
      <c r="AM34" s="523"/>
      <c r="AN34" s="523"/>
      <c r="AO34" s="523"/>
      <c r="AP34" s="523"/>
      <c r="AQ34" s="523"/>
      <c r="AR34" s="523"/>
      <c r="AS34" s="523"/>
      <c r="AT34" s="523"/>
      <c r="AU34" s="523"/>
      <c r="AV34" s="523"/>
      <c r="AW34" s="523"/>
      <c r="AX34" s="523"/>
      <c r="AY34" s="523"/>
      <c r="AZ34" s="523"/>
      <c r="BA34" s="523"/>
      <c r="BB34" s="523"/>
      <c r="BC34" s="523"/>
      <c r="BD34" s="523"/>
      <c r="BE34" s="523"/>
      <c r="BF34" s="523"/>
      <c r="BG34" s="524"/>
      <c r="BH34" s="523"/>
      <c r="BI34" s="523"/>
      <c r="BJ34" s="525"/>
      <c r="BK34" s="524"/>
      <c r="BL34" s="523"/>
      <c r="BM34" s="523"/>
      <c r="BN34" s="525"/>
      <c r="BO34" s="523"/>
      <c r="BP34" s="523"/>
      <c r="BQ34" s="523"/>
      <c r="BR34" s="523"/>
      <c r="BS34" s="524"/>
      <c r="BT34" s="523"/>
      <c r="BU34" s="523"/>
      <c r="BV34" s="525"/>
      <c r="BW34" s="524"/>
      <c r="BX34" s="523"/>
      <c r="BY34" s="523"/>
      <c r="BZ34" s="525"/>
      <c r="CA34" s="523"/>
      <c r="CB34" s="523"/>
      <c r="CC34" s="523"/>
    </row>
    <row r="35" spans="1:81" s="133" customFormat="1" ht="11.25">
      <c r="A35" s="57" t="s">
        <v>604</v>
      </c>
      <c r="B35" s="503" t="s">
        <v>605</v>
      </c>
      <c r="C35" s="504"/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  <c r="AG35" s="504"/>
      <c r="AH35" s="504"/>
      <c r="AI35" s="504"/>
      <c r="AJ35" s="504"/>
      <c r="AK35" s="504"/>
      <c r="AL35" s="504"/>
      <c r="AM35" s="504"/>
      <c r="AN35" s="504"/>
      <c r="AO35" s="504"/>
      <c r="AP35" s="504"/>
      <c r="AQ35" s="504"/>
      <c r="AR35" s="504"/>
      <c r="AS35" s="504"/>
      <c r="AT35" s="504"/>
      <c r="AU35" s="504"/>
      <c r="AV35" s="504"/>
      <c r="AW35" s="504"/>
      <c r="AX35" s="504"/>
      <c r="AY35" s="504"/>
      <c r="AZ35" s="504"/>
      <c r="BA35" s="504"/>
      <c r="BB35" s="504"/>
      <c r="BC35" s="519">
        <v>267</v>
      </c>
      <c r="BD35" s="519">
        <v>317</v>
      </c>
      <c r="BE35" s="519">
        <v>440</v>
      </c>
      <c r="BF35" s="526">
        <v>314</v>
      </c>
      <c r="BG35" s="506">
        <v>386</v>
      </c>
      <c r="BH35" s="505">
        <v>615</v>
      </c>
      <c r="BI35" s="505">
        <v>638</v>
      </c>
      <c r="BJ35" s="507">
        <v>669</v>
      </c>
      <c r="BK35" s="506">
        <v>793</v>
      </c>
      <c r="BL35" s="505">
        <v>574</v>
      </c>
      <c r="BM35" s="505">
        <v>-318</v>
      </c>
      <c r="BN35" s="507">
        <v>665</v>
      </c>
      <c r="BO35" s="506">
        <v>909</v>
      </c>
      <c r="BP35" s="505">
        <v>1099</v>
      </c>
      <c r="BQ35" s="505">
        <v>1162</v>
      </c>
      <c r="BR35" s="507">
        <v>1271</v>
      </c>
      <c r="BS35" s="506">
        <v>993</v>
      </c>
      <c r="BT35" s="505">
        <v>965</v>
      </c>
      <c r="BU35" s="505">
        <v>1102</v>
      </c>
      <c r="BV35" s="507">
        <v>1309</v>
      </c>
      <c r="BW35" s="506">
        <v>1014</v>
      </c>
      <c r="BX35" s="505">
        <v>1135</v>
      </c>
      <c r="BY35" s="505">
        <v>1112</v>
      </c>
      <c r="BZ35" s="507">
        <v>1372</v>
      </c>
      <c r="CA35" s="506">
        <v>823</v>
      </c>
      <c r="CB35" s="505">
        <v>1193</v>
      </c>
      <c r="CC35" s="505">
        <v>1133</v>
      </c>
    </row>
    <row r="36" spans="1:81" s="133" customFormat="1" ht="11.25">
      <c r="A36" s="57" t="s">
        <v>606</v>
      </c>
      <c r="B36" s="503" t="s">
        <v>607</v>
      </c>
      <c r="C36" s="504"/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  <c r="AG36" s="504"/>
      <c r="AH36" s="504"/>
      <c r="AI36" s="504"/>
      <c r="AJ36" s="504"/>
      <c r="AK36" s="504"/>
      <c r="AL36" s="504"/>
      <c r="AM36" s="504"/>
      <c r="AN36" s="504"/>
      <c r="AO36" s="504"/>
      <c r="AP36" s="504"/>
      <c r="AQ36" s="504"/>
      <c r="AR36" s="504"/>
      <c r="AS36" s="504"/>
      <c r="AT36" s="504"/>
      <c r="AU36" s="504"/>
      <c r="AV36" s="504"/>
      <c r="AW36" s="504"/>
      <c r="AX36" s="504"/>
      <c r="AY36" s="504"/>
      <c r="AZ36" s="504"/>
      <c r="BA36" s="504"/>
      <c r="BB36" s="504"/>
      <c r="BC36" s="519">
        <v>1851</v>
      </c>
      <c r="BD36" s="519">
        <v>578</v>
      </c>
      <c r="BE36" s="519">
        <v>-80</v>
      </c>
      <c r="BF36" s="526">
        <v>-291</v>
      </c>
      <c r="BG36" s="506">
        <v>-1444</v>
      </c>
      <c r="BH36" s="505">
        <v>-318</v>
      </c>
      <c r="BI36" s="505">
        <v>-1055</v>
      </c>
      <c r="BJ36" s="507">
        <v>-3915</v>
      </c>
      <c r="BK36" s="506">
        <v>-3169</v>
      </c>
      <c r="BL36" s="505">
        <v>-3323</v>
      </c>
      <c r="BM36" s="505">
        <v>21</v>
      </c>
      <c r="BN36" s="507">
        <v>1254</v>
      </c>
      <c r="BO36" s="506">
        <v>984</v>
      </c>
      <c r="BP36" s="505">
        <v>624</v>
      </c>
      <c r="BQ36" s="505">
        <v>1055</v>
      </c>
      <c r="BR36" s="507">
        <v>281</v>
      </c>
      <c r="BS36" s="506">
        <v>-284</v>
      </c>
      <c r="BT36" s="505">
        <v>105</v>
      </c>
      <c r="BU36" s="505">
        <v>949</v>
      </c>
      <c r="BV36" s="507">
        <v>-374</v>
      </c>
      <c r="BW36" s="506">
        <v>623</v>
      </c>
      <c r="BX36" s="505">
        <v>945</v>
      </c>
      <c r="BY36" s="505">
        <v>427</v>
      </c>
      <c r="BZ36" s="507">
        <v>820</v>
      </c>
      <c r="CA36" s="506">
        <v>-1576</v>
      </c>
      <c r="CB36" s="505">
        <v>1370</v>
      </c>
      <c r="CC36" s="505">
        <v>-1832</v>
      </c>
    </row>
    <row r="37" spans="1:81" s="132" customFormat="1" ht="11.25">
      <c r="A37" s="61" t="s">
        <v>608</v>
      </c>
      <c r="B37" s="502" t="s">
        <v>780</v>
      </c>
      <c r="C37" s="497"/>
      <c r="D37" s="497"/>
      <c r="E37" s="497"/>
      <c r="F37" s="497"/>
      <c r="G37" s="497"/>
      <c r="H37" s="497"/>
      <c r="I37" s="497"/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497"/>
      <c r="AI37" s="497"/>
      <c r="AJ37" s="497"/>
      <c r="AK37" s="497"/>
      <c r="AL37" s="497"/>
      <c r="AM37" s="497"/>
      <c r="AN37" s="497"/>
      <c r="AO37" s="497"/>
      <c r="AP37" s="497"/>
      <c r="AQ37" s="497"/>
      <c r="AR37" s="497"/>
      <c r="AS37" s="497"/>
      <c r="AT37" s="497"/>
      <c r="AU37" s="497"/>
      <c r="AV37" s="497"/>
      <c r="AW37" s="497"/>
      <c r="AX37" s="497"/>
      <c r="AY37" s="497"/>
      <c r="AZ37" s="497"/>
      <c r="BA37" s="497"/>
      <c r="BB37" s="497"/>
      <c r="BC37" s="514">
        <v>1851</v>
      </c>
      <c r="BD37" s="514">
        <v>572</v>
      </c>
      <c r="BE37" s="514">
        <v>-80</v>
      </c>
      <c r="BF37" s="518">
        <v>-313</v>
      </c>
      <c r="BG37" s="499">
        <v>-1444</v>
      </c>
      <c r="BH37" s="498">
        <v>-336</v>
      </c>
      <c r="BI37" s="498">
        <v>-1055</v>
      </c>
      <c r="BJ37" s="500">
        <v>-3913</v>
      </c>
      <c r="BK37" s="499">
        <v>-3169</v>
      </c>
      <c r="BL37" s="498">
        <v>-3291</v>
      </c>
      <c r="BM37" s="498">
        <v>21</v>
      </c>
      <c r="BN37" s="500">
        <v>1255</v>
      </c>
      <c r="BO37" s="499">
        <v>984</v>
      </c>
      <c r="BP37" s="498">
        <v>619</v>
      </c>
      <c r="BQ37" s="498">
        <v>1055</v>
      </c>
      <c r="BR37" s="500">
        <v>202</v>
      </c>
      <c r="BS37" s="499">
        <v>-284</v>
      </c>
      <c r="BT37" s="498">
        <v>103</v>
      </c>
      <c r="BU37" s="498">
        <v>949</v>
      </c>
      <c r="BV37" s="500">
        <v>-384</v>
      </c>
      <c r="BW37" s="499">
        <v>623</v>
      </c>
      <c r="BX37" s="498">
        <v>907</v>
      </c>
      <c r="BY37" s="498">
        <v>427</v>
      </c>
      <c r="BZ37" s="500">
        <v>837</v>
      </c>
      <c r="CA37" s="499">
        <v>-1576</v>
      </c>
      <c r="CB37" s="498">
        <v>1347</v>
      </c>
      <c r="CC37" s="498">
        <v>-1832</v>
      </c>
    </row>
    <row r="38" spans="1:81" s="132" customFormat="1" ht="11.25">
      <c r="A38" s="61" t="s">
        <v>609</v>
      </c>
      <c r="B38" s="502" t="s">
        <v>781</v>
      </c>
      <c r="C38" s="497"/>
      <c r="D38" s="497"/>
      <c r="E38" s="497"/>
      <c r="F38" s="497"/>
      <c r="G38" s="497"/>
      <c r="H38" s="497"/>
      <c r="I38" s="497"/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497"/>
      <c r="AI38" s="497"/>
      <c r="AJ38" s="497"/>
      <c r="AK38" s="497"/>
      <c r="AL38" s="497"/>
      <c r="AM38" s="497"/>
      <c r="AN38" s="497"/>
      <c r="AO38" s="497"/>
      <c r="AP38" s="497"/>
      <c r="AQ38" s="497"/>
      <c r="AR38" s="497"/>
      <c r="AS38" s="497"/>
      <c r="AT38" s="497"/>
      <c r="AU38" s="497"/>
      <c r="AV38" s="497"/>
      <c r="AW38" s="497"/>
      <c r="AX38" s="497"/>
      <c r="AY38" s="497"/>
      <c r="AZ38" s="497"/>
      <c r="BA38" s="497"/>
      <c r="BB38" s="497"/>
      <c r="BC38" s="514">
        <v>0</v>
      </c>
      <c r="BD38" s="514">
        <v>6</v>
      </c>
      <c r="BE38" s="514">
        <v>0</v>
      </c>
      <c r="BF38" s="518">
        <v>22</v>
      </c>
      <c r="BG38" s="499">
        <v>0</v>
      </c>
      <c r="BH38" s="498">
        <v>18</v>
      </c>
      <c r="BI38" s="498">
        <v>0</v>
      </c>
      <c r="BJ38" s="500">
        <v>-2</v>
      </c>
      <c r="BK38" s="499">
        <v>0</v>
      </c>
      <c r="BL38" s="498">
        <v>-32</v>
      </c>
      <c r="BM38" s="498">
        <v>0</v>
      </c>
      <c r="BN38" s="500">
        <v>-1</v>
      </c>
      <c r="BO38" s="499">
        <v>0</v>
      </c>
      <c r="BP38" s="498">
        <v>5</v>
      </c>
      <c r="BQ38" s="498">
        <v>0</v>
      </c>
      <c r="BR38" s="500">
        <v>79</v>
      </c>
      <c r="BS38" s="499">
        <v>0</v>
      </c>
      <c r="BT38" s="498">
        <v>2</v>
      </c>
      <c r="BU38" s="498">
        <v>0</v>
      </c>
      <c r="BV38" s="500">
        <v>10</v>
      </c>
      <c r="BW38" s="499">
        <v>0</v>
      </c>
      <c r="BX38" s="498">
        <v>38</v>
      </c>
      <c r="BY38" s="498">
        <v>0</v>
      </c>
      <c r="BZ38" s="500">
        <v>-17</v>
      </c>
      <c r="CA38" s="499">
        <v>0</v>
      </c>
      <c r="CB38" s="498">
        <v>23</v>
      </c>
      <c r="CC38" s="498">
        <v>0</v>
      </c>
    </row>
    <row r="39" spans="1:81" s="133" customFormat="1" ht="11.25">
      <c r="A39" s="57" t="s">
        <v>610</v>
      </c>
      <c r="B39" s="503" t="s">
        <v>611</v>
      </c>
      <c r="C39" s="504"/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  <c r="AG39" s="504"/>
      <c r="AH39" s="504"/>
      <c r="AI39" s="504"/>
      <c r="AJ39" s="504"/>
      <c r="AK39" s="504"/>
      <c r="AL39" s="504"/>
      <c r="AM39" s="504"/>
      <c r="AN39" s="504"/>
      <c r="AO39" s="504"/>
      <c r="AP39" s="504"/>
      <c r="AQ39" s="504"/>
      <c r="AR39" s="504"/>
      <c r="AS39" s="504"/>
      <c r="AT39" s="504"/>
      <c r="AU39" s="504"/>
      <c r="AV39" s="504"/>
      <c r="AW39" s="504"/>
      <c r="AX39" s="504"/>
      <c r="AY39" s="504"/>
      <c r="AZ39" s="504"/>
      <c r="BA39" s="504"/>
      <c r="BB39" s="504"/>
      <c r="BC39" s="519">
        <v>2118</v>
      </c>
      <c r="BD39" s="519">
        <v>895</v>
      </c>
      <c r="BE39" s="519">
        <v>360</v>
      </c>
      <c r="BF39" s="526">
        <v>23</v>
      </c>
      <c r="BG39" s="506">
        <v>-1058</v>
      </c>
      <c r="BH39" s="505">
        <v>297</v>
      </c>
      <c r="BI39" s="505">
        <v>-417</v>
      </c>
      <c r="BJ39" s="507">
        <v>-3246</v>
      </c>
      <c r="BK39" s="506">
        <v>-2376</v>
      </c>
      <c r="BL39" s="505">
        <v>-2749</v>
      </c>
      <c r="BM39" s="505">
        <v>-297</v>
      </c>
      <c r="BN39" s="507">
        <v>1919</v>
      </c>
      <c r="BO39" s="506">
        <v>1893</v>
      </c>
      <c r="BP39" s="505">
        <v>1723</v>
      </c>
      <c r="BQ39" s="505">
        <v>2217</v>
      </c>
      <c r="BR39" s="507">
        <v>1552</v>
      </c>
      <c r="BS39" s="506">
        <v>709</v>
      </c>
      <c r="BT39" s="505">
        <v>1070</v>
      </c>
      <c r="BU39" s="505">
        <v>2051</v>
      </c>
      <c r="BV39" s="507">
        <v>935</v>
      </c>
      <c r="BW39" s="506">
        <v>1637</v>
      </c>
      <c r="BX39" s="505">
        <v>2080</v>
      </c>
      <c r="BY39" s="505">
        <v>1539</v>
      </c>
      <c r="BZ39" s="507">
        <v>2192</v>
      </c>
      <c r="CA39" s="506">
        <v>-753</v>
      </c>
      <c r="CB39" s="505">
        <v>2563</v>
      </c>
      <c r="CC39" s="505">
        <v>-699</v>
      </c>
    </row>
    <row r="40" spans="1:81" s="253" customFormat="1" ht="11.25">
      <c r="A40" s="65" t="s">
        <v>612</v>
      </c>
      <c r="B40" s="449" t="s">
        <v>613</v>
      </c>
      <c r="C40" s="497"/>
      <c r="D40" s="497"/>
      <c r="E40" s="497"/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7"/>
      <c r="T40" s="497"/>
      <c r="U40" s="497"/>
      <c r="V40" s="497"/>
      <c r="W40" s="497"/>
      <c r="X40" s="497"/>
      <c r="Y40" s="497"/>
      <c r="Z40" s="497"/>
      <c r="AA40" s="497"/>
      <c r="AB40" s="497"/>
      <c r="AC40" s="497"/>
      <c r="AD40" s="497"/>
      <c r="AE40" s="497"/>
      <c r="AF40" s="497"/>
      <c r="AG40" s="497"/>
      <c r="AH40" s="497"/>
      <c r="AI40" s="497"/>
      <c r="AJ40" s="497"/>
      <c r="AK40" s="497"/>
      <c r="AL40" s="497"/>
      <c r="AM40" s="497"/>
      <c r="AN40" s="497"/>
      <c r="AO40" s="497"/>
      <c r="AP40" s="497"/>
      <c r="AQ40" s="497"/>
      <c r="AR40" s="497"/>
      <c r="AS40" s="497"/>
      <c r="AT40" s="497"/>
      <c r="AU40" s="497"/>
      <c r="AV40" s="497"/>
      <c r="AW40" s="497"/>
      <c r="AX40" s="497"/>
      <c r="AY40" s="497"/>
      <c r="AZ40" s="497"/>
      <c r="BA40" s="497"/>
      <c r="BB40" s="497"/>
      <c r="BC40" s="514">
        <v>2118</v>
      </c>
      <c r="BD40" s="514">
        <v>895</v>
      </c>
      <c r="BE40" s="514">
        <v>360</v>
      </c>
      <c r="BF40" s="518">
        <v>23</v>
      </c>
      <c r="BG40" s="499">
        <v>-1058</v>
      </c>
      <c r="BH40" s="498">
        <v>297</v>
      </c>
      <c r="BI40" s="498">
        <v>-417</v>
      </c>
      <c r="BJ40" s="500">
        <v>-3246</v>
      </c>
      <c r="BK40" s="499">
        <v>-2376</v>
      </c>
      <c r="BL40" s="498">
        <v>-2749</v>
      </c>
      <c r="BM40" s="498">
        <v>-297</v>
      </c>
      <c r="BN40" s="500">
        <v>1919</v>
      </c>
      <c r="BO40" s="499">
        <v>1893</v>
      </c>
      <c r="BP40" s="498">
        <v>1723</v>
      </c>
      <c r="BQ40" s="498">
        <v>2217</v>
      </c>
      <c r="BR40" s="500">
        <v>1552</v>
      </c>
      <c r="BS40" s="499">
        <v>709</v>
      </c>
      <c r="BT40" s="498">
        <v>1070</v>
      </c>
      <c r="BU40" s="498">
        <v>2051</v>
      </c>
      <c r="BV40" s="500">
        <v>935</v>
      </c>
      <c r="BW40" s="499">
        <v>1637</v>
      </c>
      <c r="BX40" s="498">
        <v>2080</v>
      </c>
      <c r="BY40" s="498">
        <v>1539</v>
      </c>
      <c r="BZ40" s="500">
        <v>2192</v>
      </c>
      <c r="CA40" s="498">
        <v>-753</v>
      </c>
      <c r="CB40" s="498">
        <v>2563</v>
      </c>
      <c r="CC40" s="498">
        <v>-699</v>
      </c>
    </row>
    <row r="41" spans="1:81" s="191" customFormat="1">
      <c r="A41" s="2"/>
      <c r="B41" s="2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53"/>
      <c r="AF41" s="53"/>
      <c r="AJ41" s="53"/>
      <c r="AK41" s="53"/>
      <c r="AL41" s="53"/>
      <c r="AN41" s="53"/>
      <c r="AO41" s="53"/>
      <c r="AP41" s="53"/>
      <c r="AQ41" s="53"/>
      <c r="AR41" s="53"/>
      <c r="AS41" s="53"/>
      <c r="AT41" s="53"/>
      <c r="BL41" s="53"/>
      <c r="BM41" s="53"/>
      <c r="BN41" s="53"/>
      <c r="BS41" s="260"/>
      <c r="BT41" s="260"/>
      <c r="BU41" s="260"/>
      <c r="BV41" s="260"/>
      <c r="BW41" s="260"/>
      <c r="CA41" s="279"/>
    </row>
    <row r="42" spans="1:81" ht="13.5" hidden="1" customHeight="1">
      <c r="A42" s="2"/>
      <c r="B42" s="2"/>
      <c r="AG42" s="191"/>
      <c r="AH42" s="191"/>
      <c r="AI42" s="191"/>
      <c r="AM42" s="191"/>
      <c r="AU42" s="191"/>
      <c r="AY42" s="191"/>
      <c r="BC42" s="191"/>
      <c r="BG42" s="191"/>
      <c r="BK42" s="191"/>
      <c r="BO42" s="191"/>
    </row>
    <row r="43" spans="1:81" ht="13.5" hidden="1" customHeight="1">
      <c r="A43" s="2"/>
      <c r="B43" s="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G43" s="191"/>
      <c r="AH43" s="191"/>
      <c r="AI43" s="191"/>
      <c r="AM43" s="191"/>
      <c r="AU43" s="191"/>
      <c r="AY43" s="191"/>
      <c r="BC43" s="191"/>
      <c r="BG43" s="191"/>
      <c r="BK43" s="191"/>
      <c r="BO43" s="191"/>
    </row>
    <row r="44" spans="1:81" ht="13.5" hidden="1" customHeight="1">
      <c r="A44" s="2"/>
      <c r="B44" s="2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G44" s="191"/>
      <c r="AH44" s="191"/>
      <c r="AI44" s="191"/>
      <c r="AM44" s="191"/>
      <c r="AU44" s="191"/>
      <c r="AY44" s="191"/>
      <c r="BC44" s="191"/>
      <c r="BG44" s="191"/>
      <c r="BK44" s="191"/>
      <c r="BO44" s="191"/>
    </row>
    <row r="45" spans="1:81" ht="13.5" hidden="1" customHeight="1">
      <c r="A45" s="2"/>
      <c r="B45" s="2"/>
      <c r="AG45" s="191"/>
      <c r="AH45" s="191"/>
      <c r="AI45" s="191"/>
      <c r="AM45" s="191"/>
      <c r="AU45" s="191"/>
      <c r="AY45" s="191"/>
      <c r="BC45" s="191"/>
      <c r="BG45" s="191"/>
      <c r="BK45" s="191"/>
      <c r="BO45" s="191"/>
    </row>
    <row r="46" spans="1:81" ht="13.5" hidden="1" customHeight="1">
      <c r="A46" s="2"/>
      <c r="B46" s="2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G46" s="191"/>
      <c r="AH46" s="191"/>
      <c r="AI46" s="191"/>
      <c r="AM46" s="191"/>
      <c r="AU46" s="191"/>
      <c r="AY46" s="191"/>
      <c r="BC46" s="191"/>
      <c r="BG46" s="191"/>
      <c r="BK46" s="191"/>
      <c r="BO46" s="191"/>
    </row>
    <row r="47" spans="1:81" ht="13.5" hidden="1" customHeight="1">
      <c r="A47" s="2"/>
      <c r="B47" s="2"/>
      <c r="AG47" s="191"/>
      <c r="AH47" s="191"/>
      <c r="AI47" s="191"/>
      <c r="AM47" s="191"/>
      <c r="AU47" s="191"/>
      <c r="AY47" s="191"/>
      <c r="BC47" s="191"/>
      <c r="BG47" s="191"/>
      <c r="BK47" s="191"/>
      <c r="BO47" s="191"/>
    </row>
    <row r="48" spans="1:81" ht="13.5" hidden="1" customHeight="1">
      <c r="A48" s="2"/>
      <c r="B48" s="2"/>
      <c r="AG48" s="191"/>
      <c r="AH48" s="191"/>
      <c r="AI48" s="191"/>
      <c r="AM48" s="191"/>
      <c r="AU48" s="191"/>
      <c r="AY48" s="191"/>
      <c r="BC48" s="191"/>
      <c r="BG48" s="191"/>
      <c r="BK48" s="191"/>
      <c r="BO48" s="191"/>
    </row>
    <row r="49" spans="1:67" ht="13.5" hidden="1" customHeight="1">
      <c r="A49" s="2"/>
      <c r="B49" s="52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G49" s="191"/>
      <c r="AH49" s="191"/>
      <c r="AI49" s="191"/>
      <c r="AM49" s="191"/>
      <c r="AU49" s="191"/>
      <c r="AY49" s="191"/>
      <c r="BC49" s="191"/>
      <c r="BG49" s="191"/>
      <c r="BK49" s="191"/>
      <c r="BO49" s="191"/>
    </row>
    <row r="50" spans="1:67" ht="13.5" hidden="1" customHeight="1">
      <c r="A50" s="2"/>
      <c r="B50" s="52"/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132"/>
      <c r="AG50" s="191"/>
      <c r="AH50" s="191"/>
      <c r="AI50" s="191"/>
      <c r="AM50" s="191"/>
      <c r="AU50" s="191"/>
      <c r="AY50" s="191"/>
      <c r="BC50" s="191"/>
      <c r="BG50" s="191"/>
      <c r="BK50" s="191"/>
      <c r="BO50" s="191"/>
    </row>
    <row r="51" spans="1:67" ht="13.5" hidden="1" customHeight="1">
      <c r="A51" s="2"/>
      <c r="B51" s="52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G51" s="191"/>
      <c r="AH51" s="191"/>
      <c r="AI51" s="191"/>
      <c r="AM51" s="191"/>
      <c r="AU51" s="191"/>
      <c r="AY51" s="191"/>
      <c r="BC51" s="191"/>
      <c r="BG51" s="191"/>
      <c r="BK51" s="191"/>
      <c r="BO51" s="191"/>
    </row>
    <row r="52" spans="1:67" ht="13.5" hidden="1" customHeight="1">
      <c r="A52" s="2"/>
      <c r="B52" s="5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G52" s="191"/>
      <c r="AH52" s="191"/>
      <c r="AI52" s="191"/>
      <c r="AM52" s="191"/>
      <c r="AU52" s="191"/>
      <c r="AY52" s="191"/>
      <c r="BC52" s="191"/>
      <c r="BG52" s="191"/>
      <c r="BK52" s="191"/>
      <c r="BO52" s="191"/>
    </row>
    <row r="53" spans="1:67" ht="13.5" hidden="1" customHeight="1">
      <c r="A53" s="2"/>
      <c r="B53" s="52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G53" s="191"/>
      <c r="AH53" s="191"/>
      <c r="AI53" s="191"/>
      <c r="AM53" s="191"/>
      <c r="AU53" s="191"/>
      <c r="AY53" s="191"/>
      <c r="BC53" s="191"/>
      <c r="BG53" s="191"/>
      <c r="BK53" s="191"/>
      <c r="BO53" s="191"/>
    </row>
    <row r="54" spans="1:67" ht="13.5" hidden="1" customHeight="1">
      <c r="A54" s="2"/>
      <c r="B54" s="5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G54" s="191"/>
      <c r="AH54" s="191"/>
      <c r="AI54" s="191"/>
      <c r="AM54" s="191"/>
      <c r="AU54" s="191"/>
      <c r="AY54" s="191"/>
      <c r="BC54" s="191"/>
      <c r="BG54" s="191"/>
      <c r="BK54" s="191"/>
      <c r="BO54" s="191"/>
    </row>
    <row r="55" spans="1:67" ht="13.5" hidden="1" customHeight="1">
      <c r="A55" s="2"/>
      <c r="B55" s="52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G55" s="191"/>
      <c r="AH55" s="191"/>
      <c r="AI55" s="191"/>
      <c r="AM55" s="191"/>
      <c r="AU55" s="191"/>
      <c r="AY55" s="191"/>
      <c r="BC55" s="191"/>
      <c r="BG55" s="191"/>
      <c r="BK55" s="191"/>
      <c r="BO55" s="191"/>
    </row>
    <row r="56" spans="1:67" ht="13.5" hidden="1" customHeight="1">
      <c r="A56" s="2"/>
      <c r="B56" s="52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G56" s="191"/>
      <c r="AH56" s="191"/>
      <c r="AI56" s="191"/>
      <c r="AM56" s="191"/>
      <c r="AU56" s="191"/>
      <c r="AY56" s="191"/>
      <c r="BC56" s="191"/>
      <c r="BG56" s="191"/>
      <c r="BK56" s="191"/>
      <c r="BO56" s="191"/>
    </row>
    <row r="57" spans="1:67" ht="13.5" hidden="1" customHeight="1">
      <c r="A57" s="2"/>
      <c r="B57" s="52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G57" s="191"/>
      <c r="AH57" s="191"/>
      <c r="AI57" s="191"/>
      <c r="AM57" s="191"/>
      <c r="AU57" s="191"/>
      <c r="AY57" s="191"/>
      <c r="BC57" s="191"/>
      <c r="BG57" s="191"/>
      <c r="BK57" s="191"/>
      <c r="BO57" s="191"/>
    </row>
    <row r="58" spans="1:67" ht="13.5" hidden="1" customHeight="1">
      <c r="A58" s="2"/>
      <c r="B58" s="5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G58" s="191"/>
      <c r="AH58" s="191"/>
      <c r="AI58" s="191"/>
      <c r="AM58" s="191"/>
      <c r="AU58" s="191"/>
      <c r="AY58" s="191"/>
      <c r="BC58" s="191"/>
      <c r="BG58" s="191"/>
      <c r="BK58" s="191"/>
      <c r="BO58" s="191"/>
    </row>
    <row r="59" spans="1:67" ht="13.5" hidden="1" customHeight="1">
      <c r="A59" s="2"/>
      <c r="B59" s="52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G59" s="191"/>
      <c r="AH59" s="191"/>
      <c r="AI59" s="191"/>
      <c r="AM59" s="191"/>
      <c r="AU59" s="191"/>
      <c r="AY59" s="191"/>
      <c r="BC59" s="191"/>
      <c r="BG59" s="191"/>
      <c r="BK59" s="191"/>
      <c r="BO59" s="191"/>
    </row>
    <row r="60" spans="1:67" ht="13.5" hidden="1" customHeight="1">
      <c r="A60" s="2"/>
      <c r="B60" s="5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G60" s="191"/>
      <c r="AH60" s="191"/>
      <c r="AI60" s="191"/>
      <c r="AM60" s="191"/>
      <c r="AU60" s="191"/>
      <c r="AY60" s="191"/>
      <c r="BC60" s="191"/>
      <c r="BG60" s="191"/>
      <c r="BK60" s="191"/>
      <c r="BO60" s="191"/>
    </row>
    <row r="61" spans="1:67" ht="13.5" hidden="1" customHeight="1">
      <c r="A61" s="2"/>
      <c r="B61" s="52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G61" s="191"/>
      <c r="AH61" s="191"/>
      <c r="AI61" s="191"/>
      <c r="AM61" s="191"/>
      <c r="AU61" s="191"/>
      <c r="AY61" s="191"/>
      <c r="BC61" s="191"/>
      <c r="BG61" s="191"/>
      <c r="BK61" s="191"/>
      <c r="BO61" s="191"/>
    </row>
    <row r="62" spans="1:67" ht="13.5" hidden="1" customHeight="1"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G62" s="191"/>
      <c r="AH62" s="191"/>
      <c r="AI62" s="191"/>
      <c r="AM62" s="191"/>
      <c r="AU62" s="191"/>
      <c r="AY62" s="191"/>
      <c r="BC62" s="191"/>
      <c r="BG62" s="191"/>
      <c r="BK62" s="191"/>
      <c r="BO62" s="191"/>
    </row>
    <row r="63" spans="1:67" ht="13.5" hidden="1" customHeight="1">
      <c r="AG63" s="191"/>
      <c r="AH63" s="191"/>
      <c r="AI63" s="191"/>
      <c r="AM63" s="191"/>
      <c r="AU63" s="191"/>
      <c r="AY63" s="191"/>
      <c r="BC63" s="191"/>
      <c r="BG63" s="191"/>
      <c r="BK63" s="191"/>
      <c r="BO63" s="191"/>
    </row>
    <row r="64" spans="1:67" ht="13.5" hidden="1" customHeight="1">
      <c r="AG64" s="191"/>
      <c r="AH64" s="191"/>
      <c r="AI64" s="191"/>
      <c r="AM64" s="191"/>
      <c r="AU64" s="191"/>
      <c r="AY64" s="191"/>
      <c r="BC64" s="191"/>
      <c r="BG64" s="191"/>
      <c r="BK64" s="191"/>
      <c r="BO64" s="191"/>
    </row>
    <row r="65" spans="1:75" ht="13.5" hidden="1" customHeight="1">
      <c r="A65" s="2"/>
      <c r="B65" s="5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G65" s="191"/>
      <c r="AH65" s="191"/>
      <c r="AI65" s="191"/>
      <c r="AM65" s="191"/>
      <c r="AU65" s="191"/>
      <c r="AY65" s="191"/>
      <c r="BC65" s="191"/>
      <c r="BG65" s="191"/>
      <c r="BK65" s="191"/>
      <c r="BO65" s="191"/>
    </row>
    <row r="66" spans="1:75" ht="13.5" hidden="1" customHeight="1">
      <c r="A66" s="2"/>
      <c r="B66" s="52"/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G66" s="191"/>
      <c r="AH66" s="191"/>
      <c r="AI66" s="191"/>
      <c r="AM66" s="191"/>
      <c r="AU66" s="191"/>
      <c r="AY66" s="191"/>
      <c r="BC66" s="191"/>
      <c r="BG66" s="191"/>
      <c r="BK66" s="191"/>
      <c r="BO66" s="191"/>
    </row>
    <row r="67" spans="1:75" ht="13.5" hidden="1" customHeight="1">
      <c r="AG67" s="191"/>
      <c r="AH67" s="191"/>
      <c r="AI67" s="191"/>
      <c r="AM67" s="191"/>
      <c r="AU67" s="191"/>
      <c r="AY67" s="191"/>
      <c r="BC67" s="191"/>
      <c r="BG67" s="191"/>
      <c r="BK67" s="191"/>
      <c r="BO67" s="191"/>
    </row>
    <row r="68" spans="1:75" ht="13.5" hidden="1" customHeight="1">
      <c r="A68" s="2"/>
      <c r="B68" s="5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/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G68" s="191"/>
      <c r="AH68" s="191"/>
      <c r="AI68" s="191"/>
      <c r="AM68" s="191"/>
      <c r="AU68" s="191"/>
      <c r="AY68" s="191"/>
      <c r="BC68" s="191"/>
      <c r="BG68" s="191"/>
      <c r="BK68" s="191"/>
      <c r="BO68" s="191"/>
    </row>
    <row r="69" spans="1:75" ht="13.5" hidden="1" customHeight="1"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  <c r="V69" s="166"/>
      <c r="W69" s="166"/>
      <c r="X69" s="166"/>
      <c r="Y69" s="166"/>
      <c r="Z69" s="166"/>
      <c r="AA69" s="166"/>
      <c r="AB69" s="166"/>
      <c r="AC69" s="166"/>
      <c r="AD69" s="166"/>
      <c r="AG69" s="191"/>
      <c r="AH69" s="191"/>
      <c r="AI69" s="191"/>
      <c r="AM69" s="191"/>
      <c r="AU69" s="191"/>
      <c r="AY69" s="191"/>
      <c r="BC69" s="191"/>
      <c r="BG69" s="191"/>
      <c r="BK69" s="191"/>
      <c r="BO69" s="191"/>
    </row>
    <row r="70" spans="1:75" ht="13.5" hidden="1" customHeight="1">
      <c r="AA70" s="166"/>
      <c r="AB70" s="166"/>
      <c r="AC70" s="166"/>
      <c r="AD70" s="166"/>
      <c r="AE70" s="166"/>
      <c r="AF70" s="166"/>
      <c r="AG70" s="166"/>
      <c r="AJ70" s="166"/>
      <c r="AK70" s="166"/>
      <c r="AL70" s="166"/>
      <c r="AN70" s="166"/>
      <c r="AO70" s="166"/>
      <c r="AP70" s="166"/>
      <c r="AQ70" s="166"/>
      <c r="AS70" s="166"/>
      <c r="AT70" s="166"/>
    </row>
    <row r="71" spans="1:75" ht="13.5" hidden="1" customHeight="1">
      <c r="AA71" s="132"/>
      <c r="AB71" s="132"/>
      <c r="AC71" s="132"/>
      <c r="AD71" s="132"/>
      <c r="AE71" s="132"/>
    </row>
    <row r="72" spans="1:75" s="52" customFormat="1" ht="11.25" hidden="1" customHeight="1">
      <c r="A72" s="83"/>
      <c r="B72" s="83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32"/>
      <c r="AB72" s="132"/>
      <c r="AC72" s="132"/>
      <c r="AD72" s="132"/>
      <c r="AE72" s="132"/>
      <c r="AF72" s="120"/>
      <c r="AG72" s="120"/>
      <c r="AH72" s="120"/>
      <c r="AI72" s="120"/>
      <c r="AJ72" s="120"/>
      <c r="AK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120"/>
      <c r="BQ72" s="120"/>
      <c r="BR72" s="120"/>
      <c r="BS72" s="118"/>
      <c r="BW72" s="118"/>
    </row>
    <row r="73" spans="1:75" s="52" customFormat="1" ht="11.25" hidden="1" customHeight="1">
      <c r="A73" s="83"/>
      <c r="B73" s="83"/>
      <c r="C73" s="120"/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32"/>
      <c r="AB73" s="132"/>
      <c r="AC73" s="132"/>
      <c r="AD73" s="132"/>
      <c r="AE73" s="132"/>
      <c r="AF73" s="132"/>
      <c r="AG73" s="132"/>
      <c r="AH73" s="120"/>
      <c r="AI73" s="120"/>
      <c r="AJ73" s="132"/>
      <c r="AK73" s="132"/>
      <c r="AL73" s="132"/>
      <c r="AM73" s="120"/>
      <c r="AN73" s="132"/>
      <c r="AO73" s="132"/>
      <c r="AP73" s="132"/>
      <c r="AQ73" s="132"/>
      <c r="AR73" s="120"/>
      <c r="AS73" s="132"/>
      <c r="AT73" s="132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0"/>
      <c r="BM73" s="120"/>
      <c r="BN73" s="120"/>
      <c r="BO73" s="120"/>
      <c r="BP73" s="120"/>
      <c r="BQ73" s="120"/>
      <c r="BR73" s="120"/>
      <c r="BS73" s="118"/>
      <c r="BW73" s="118"/>
    </row>
    <row r="74" spans="1:75" s="52" customFormat="1" ht="11.25" hidden="1" customHeight="1">
      <c r="A74" s="83"/>
      <c r="B74" s="83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32"/>
      <c r="AB74" s="132"/>
      <c r="AC74" s="132"/>
      <c r="AD74" s="132"/>
      <c r="AE74" s="132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0"/>
      <c r="BM74" s="120"/>
      <c r="BN74" s="120"/>
      <c r="BO74" s="120"/>
      <c r="BP74" s="120"/>
      <c r="BQ74" s="120"/>
      <c r="BR74" s="120"/>
      <c r="BS74" s="118"/>
      <c r="BW74" s="118"/>
    </row>
    <row r="75" spans="1:75" s="52" customFormat="1" ht="11.25" hidden="1" customHeight="1">
      <c r="A75" s="83"/>
      <c r="B75" s="83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32"/>
      <c r="AB75" s="132"/>
      <c r="AC75" s="132"/>
      <c r="AD75" s="132"/>
      <c r="AE75" s="132"/>
      <c r="AF75" s="120"/>
      <c r="AG75" s="120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20"/>
      <c r="BQ75" s="120"/>
      <c r="BR75" s="120"/>
      <c r="BS75" s="118"/>
      <c r="BW75" s="118"/>
    </row>
    <row r="76" spans="1:75" ht="13.5" hidden="1" customHeight="1">
      <c r="AA76" s="166"/>
      <c r="AB76" s="166"/>
      <c r="AC76" s="166"/>
      <c r="AD76" s="166"/>
      <c r="AE76" s="166"/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166"/>
      <c r="AQ76" s="166"/>
      <c r="AS76" s="166"/>
      <c r="AT76" s="166"/>
      <c r="AU76" s="166"/>
      <c r="AY76" s="166"/>
      <c r="BC76" s="166"/>
      <c r="BG76" s="166"/>
      <c r="BK76" s="166"/>
      <c r="BO76" s="166"/>
    </row>
    <row r="77" spans="1:75" ht="13.5" hidden="1" customHeight="1">
      <c r="AA77" s="166"/>
      <c r="AB77" s="166"/>
      <c r="AC77" s="166"/>
      <c r="AD77" s="166"/>
      <c r="AE77" s="166"/>
      <c r="AF77" s="166"/>
      <c r="AG77" s="166"/>
      <c r="AH77" s="166"/>
      <c r="AI77" s="166"/>
      <c r="AJ77" s="166"/>
      <c r="AK77" s="166"/>
      <c r="AL77" s="166"/>
      <c r="AM77" s="166"/>
      <c r="AN77" s="166"/>
      <c r="AO77" s="166"/>
      <c r="AP77" s="166"/>
      <c r="AQ77" s="166"/>
      <c r="AS77" s="166"/>
      <c r="AT77" s="166"/>
      <c r="AU77" s="166"/>
      <c r="AY77" s="166"/>
      <c r="BC77" s="166"/>
      <c r="BG77" s="166"/>
      <c r="BK77" s="166"/>
      <c r="BO77" s="166"/>
    </row>
    <row r="78" spans="1:75" ht="13.5" hidden="1" customHeight="1">
      <c r="AA78" s="166"/>
      <c r="AB78" s="166"/>
      <c r="AC78" s="166"/>
      <c r="AD78" s="166"/>
      <c r="AE78" s="166"/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166"/>
      <c r="AQ78" s="166"/>
      <c r="AS78" s="166"/>
      <c r="AT78" s="166"/>
      <c r="AU78" s="166"/>
      <c r="AY78" s="166"/>
      <c r="BC78" s="166"/>
      <c r="BG78" s="166"/>
      <c r="BK78" s="166"/>
      <c r="BO78" s="166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7DE86B48-F6E2-4DC1-928F-5041A613BEC9}"/>
    <hyperlink ref="A1" location="'Spis tresci_Table of content'!A1" display="Go back to Table of content" xr:uid="{D3BCC7E7-5E6C-4707-A8F3-1A8885B081EE}"/>
    <hyperlink ref="B1" location="'Spis tresci_Table of content'!A1" display="Powrót do spisu treści" xr:uid="{D24039C5-77EC-4C3D-98F4-966EAA052447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9A925-2FA6-4948-80CF-D5A06661CFB9}">
  <sheetPr>
    <tabColor rgb="FF92D050"/>
    <pageSetUpPr fitToPage="1"/>
  </sheetPr>
  <dimension ref="A1:CG22"/>
  <sheetViews>
    <sheetView showGridLines="0" zoomScaleNormal="100" zoomScaleSheetLayoutView="100" zoomScalePageLayoutView="80" workbookViewId="0">
      <pane xSplit="58" ySplit="5" topLeftCell="BP6" activePane="bottomRight" state="frozen"/>
      <selection pane="topRight" activeCell="BG1" sqref="BG1"/>
      <selection pane="bottomLeft" activeCell="A6" sqref="A6"/>
      <selection pane="bottomRight" activeCell="CC4" sqref="CC4"/>
    </sheetView>
  </sheetViews>
  <sheetFormatPr defaultColWidth="0" defaultRowHeight="0" customHeight="1" zeroHeight="1" outlineLevelCol="2"/>
  <cols>
    <col min="1" max="1" width="45.140625" style="4" customWidth="1" outlineLevel="2"/>
    <col min="2" max="2" width="53.28515625" style="4" customWidth="1"/>
    <col min="3" max="50" width="7.42578125" style="2" hidden="1" customWidth="1"/>
    <col min="51" max="51" width="10.7109375" style="2" hidden="1" customWidth="1"/>
    <col min="52" max="54" width="7.42578125" style="2" hidden="1" customWidth="1"/>
    <col min="55" max="58" width="7.85546875" style="2" hidden="1" customWidth="1"/>
    <col min="59" max="78" width="7.85546875" style="2" bestFit="1" customWidth="1"/>
    <col min="79" max="79" width="7.85546875" style="2" customWidth="1"/>
    <col min="80" max="81" width="7.85546875" style="2" bestFit="1" customWidth="1"/>
    <col min="82" max="82" width="5.7109375" style="2" customWidth="1"/>
    <col min="83" max="83" width="6.7109375" style="2" customWidth="1"/>
    <col min="84" max="84" width="8.28515625" style="2" hidden="1" customWidth="1"/>
    <col min="85" max="85" width="6.85546875" style="2" hidden="1" customWidth="1"/>
    <col min="86" max="16384" width="0.14062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2"/>
    </row>
    <row r="2" spans="1:81" ht="13.5">
      <c r="A2" s="54" t="s">
        <v>549</v>
      </c>
      <c r="B2" s="54" t="s">
        <v>3</v>
      </c>
      <c r="AY2" s="52"/>
      <c r="AZ2" s="52"/>
      <c r="BA2" s="52"/>
      <c r="BB2" s="52"/>
    </row>
    <row r="3" spans="1:81" ht="13.5">
      <c r="A3" s="391" t="s">
        <v>550</v>
      </c>
      <c r="B3" s="391" t="s">
        <v>551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400"/>
      <c r="AY3" s="390"/>
      <c r="AZ3" s="390"/>
      <c r="BA3" s="390"/>
      <c r="BB3" s="400"/>
      <c r="BC3" s="393">
        <v>2020</v>
      </c>
      <c r="BD3" s="394"/>
      <c r="BE3" s="394"/>
      <c r="BF3" s="400"/>
      <c r="BG3" s="393">
        <v>2021</v>
      </c>
      <c r="BH3" s="394"/>
      <c r="BI3" s="394"/>
      <c r="BJ3" s="399"/>
      <c r="BK3" s="394">
        <v>2022</v>
      </c>
      <c r="BL3" s="394"/>
      <c r="BM3" s="394"/>
      <c r="BN3" s="400"/>
      <c r="BO3" s="393">
        <v>2023</v>
      </c>
      <c r="BP3" s="394"/>
      <c r="BQ3" s="394"/>
      <c r="BR3" s="399"/>
      <c r="BS3" s="394">
        <v>2024</v>
      </c>
      <c r="BT3" s="394"/>
      <c r="BU3" s="394"/>
      <c r="BV3" s="400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 ht="26.25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ht="12.75" customHeight="1">
      <c r="A5" s="13" t="s">
        <v>10</v>
      </c>
      <c r="B5" s="13" t="s">
        <v>11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52"/>
      <c r="AZ5" s="52"/>
      <c r="BA5" s="52"/>
      <c r="BB5" s="52"/>
      <c r="BC5" s="179"/>
      <c r="BD5" s="179"/>
      <c r="BE5" s="179"/>
      <c r="BF5" s="179"/>
      <c r="BG5" s="178"/>
      <c r="BH5" s="179"/>
      <c r="BI5" s="179"/>
      <c r="BJ5" s="180"/>
      <c r="BK5" s="179"/>
      <c r="BL5" s="179"/>
      <c r="BM5" s="179"/>
      <c r="BN5" s="179"/>
      <c r="BO5" s="178"/>
      <c r="BP5" s="179"/>
      <c r="BQ5" s="179"/>
      <c r="BR5" s="180"/>
      <c r="BS5" s="179"/>
      <c r="BT5" s="179"/>
      <c r="BU5" s="179"/>
      <c r="BV5" s="179"/>
      <c r="BW5" s="178"/>
      <c r="BX5" s="179"/>
      <c r="BY5" s="179"/>
      <c r="BZ5" s="180"/>
      <c r="CA5" s="179"/>
      <c r="CB5" s="179"/>
      <c r="CC5" s="179"/>
    </row>
    <row r="6" spans="1:81" s="181" customFormat="1" ht="13.5">
      <c r="A6" s="73" t="s">
        <v>520</v>
      </c>
      <c r="B6" s="472" t="s">
        <v>521</v>
      </c>
      <c r="C6" s="527"/>
      <c r="D6" s="527"/>
      <c r="E6" s="527"/>
      <c r="F6" s="527"/>
      <c r="G6" s="527"/>
      <c r="H6" s="527"/>
      <c r="I6" s="527"/>
      <c r="J6" s="527"/>
      <c r="K6" s="527"/>
      <c r="L6" s="527"/>
      <c r="M6" s="527"/>
      <c r="N6" s="527"/>
      <c r="O6" s="527"/>
      <c r="P6" s="527"/>
      <c r="Q6" s="527"/>
      <c r="R6" s="527"/>
      <c r="S6" s="527"/>
      <c r="T6" s="527"/>
      <c r="U6" s="527"/>
      <c r="V6" s="527"/>
      <c r="W6" s="527"/>
      <c r="X6" s="527"/>
      <c r="Y6" s="527"/>
      <c r="Z6" s="527"/>
      <c r="AA6" s="527"/>
      <c r="AB6" s="527"/>
      <c r="AC6" s="527"/>
      <c r="AD6" s="527"/>
      <c r="AE6" s="527"/>
      <c r="AF6" s="527"/>
      <c r="AG6" s="527"/>
      <c r="AH6" s="527"/>
      <c r="AI6" s="527"/>
      <c r="AJ6" s="527"/>
      <c r="AK6" s="527"/>
      <c r="AL6" s="527"/>
      <c r="AM6" s="527"/>
      <c r="AN6" s="527"/>
      <c r="AO6" s="527"/>
      <c r="AP6" s="527"/>
      <c r="AQ6" s="527"/>
      <c r="AR6" s="527"/>
      <c r="AS6" s="527"/>
      <c r="AT6" s="527"/>
      <c r="AU6" s="527"/>
      <c r="AV6" s="527"/>
      <c r="AW6" s="527"/>
      <c r="AX6" s="527"/>
      <c r="AY6" s="527"/>
      <c r="AZ6" s="527"/>
      <c r="BA6" s="527"/>
      <c r="BB6" s="527"/>
      <c r="BC6" s="528">
        <f t="shared" ref="BC6:BS6" si="0">SUM(BC7:BC10)</f>
        <v>820</v>
      </c>
      <c r="BD6" s="528">
        <f t="shared" si="0"/>
        <v>803</v>
      </c>
      <c r="BE6" s="528">
        <f t="shared" si="0"/>
        <v>805</v>
      </c>
      <c r="BF6" s="528">
        <f t="shared" si="0"/>
        <v>842</v>
      </c>
      <c r="BG6" s="529">
        <f t="shared" si="0"/>
        <v>819</v>
      </c>
      <c r="BH6" s="530">
        <f t="shared" si="0"/>
        <v>856</v>
      </c>
      <c r="BI6" s="530">
        <f t="shared" si="0"/>
        <v>909</v>
      </c>
      <c r="BJ6" s="531">
        <f t="shared" si="0"/>
        <v>1008</v>
      </c>
      <c r="BK6" s="530">
        <f t="shared" si="0"/>
        <v>1209</v>
      </c>
      <c r="BL6" s="530">
        <f t="shared" si="0"/>
        <v>1273</v>
      </c>
      <c r="BM6" s="530">
        <f t="shared" si="0"/>
        <v>1326</v>
      </c>
      <c r="BN6" s="530">
        <f t="shared" si="0"/>
        <v>1333</v>
      </c>
      <c r="BO6" s="529">
        <f t="shared" si="0"/>
        <v>1461</v>
      </c>
      <c r="BP6" s="530">
        <f t="shared" si="0"/>
        <v>1529</v>
      </c>
      <c r="BQ6" s="530">
        <f t="shared" si="0"/>
        <v>1551</v>
      </c>
      <c r="BR6" s="531">
        <f t="shared" si="0"/>
        <v>1669</v>
      </c>
      <c r="BS6" s="530">
        <f t="shared" si="0"/>
        <v>1583</v>
      </c>
      <c r="BT6" s="530">
        <f t="shared" ref="BT6:BU6" si="1">SUM(BT7:BT10)</f>
        <v>1572</v>
      </c>
      <c r="BU6" s="530">
        <f t="shared" si="1"/>
        <v>1590</v>
      </c>
      <c r="BV6" s="530">
        <f t="shared" ref="BV6:BW6" si="2">SUM(BV7:BV10)</f>
        <v>1600</v>
      </c>
      <c r="BW6" s="529">
        <f t="shared" si="2"/>
        <v>1638</v>
      </c>
      <c r="BX6" s="530">
        <f t="shared" ref="BX6:BY6" si="3">SUM(BX7:BX10)</f>
        <v>1621</v>
      </c>
      <c r="BY6" s="530">
        <f t="shared" si="3"/>
        <v>1608</v>
      </c>
      <c r="BZ6" s="531">
        <f t="shared" ref="BZ6:CB6" si="4">SUM(BZ7:BZ10)</f>
        <v>1656</v>
      </c>
      <c r="CA6" s="530">
        <f t="shared" si="4"/>
        <v>1637</v>
      </c>
      <c r="CB6" s="530">
        <f t="shared" si="4"/>
        <v>1609</v>
      </c>
      <c r="CC6" s="530">
        <f t="shared" ref="CC6" si="5">SUM(CC7:CC10)</f>
        <v>1738</v>
      </c>
    </row>
    <row r="7" spans="1:81" ht="13.5">
      <c r="A7" s="61" t="s">
        <v>522</v>
      </c>
      <c r="B7" s="502" t="s">
        <v>523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68"/>
      <c r="AR7" s="468"/>
      <c r="AS7" s="468"/>
      <c r="AT7" s="468"/>
      <c r="AU7" s="468"/>
      <c r="AV7" s="468"/>
      <c r="AW7" s="468"/>
      <c r="AX7" s="468"/>
      <c r="AY7" s="468"/>
      <c r="AZ7" s="468"/>
      <c r="BA7" s="468"/>
      <c r="BB7" s="468"/>
      <c r="BC7" s="469">
        <v>535</v>
      </c>
      <c r="BD7" s="469">
        <v>523</v>
      </c>
      <c r="BE7" s="469">
        <v>523</v>
      </c>
      <c r="BF7" s="469">
        <v>521</v>
      </c>
      <c r="BG7" s="470">
        <v>511</v>
      </c>
      <c r="BH7" s="469">
        <v>525</v>
      </c>
      <c r="BI7" s="469">
        <v>555</v>
      </c>
      <c r="BJ7" s="471">
        <v>663</v>
      </c>
      <c r="BK7" s="469">
        <v>811</v>
      </c>
      <c r="BL7" s="469">
        <v>942</v>
      </c>
      <c r="BM7" s="469">
        <v>977</v>
      </c>
      <c r="BN7" s="469">
        <v>972</v>
      </c>
      <c r="BO7" s="470">
        <v>1013</v>
      </c>
      <c r="BP7" s="469">
        <v>1088</v>
      </c>
      <c r="BQ7" s="469">
        <v>1120</v>
      </c>
      <c r="BR7" s="471">
        <v>1171</v>
      </c>
      <c r="BS7" s="469">
        <v>1151</v>
      </c>
      <c r="BT7" s="469">
        <v>1111</v>
      </c>
      <c r="BU7" s="469">
        <v>1139</v>
      </c>
      <c r="BV7" s="469">
        <v>1171</v>
      </c>
      <c r="BW7" s="470">
        <v>1152</v>
      </c>
      <c r="BX7" s="469">
        <v>1109</v>
      </c>
      <c r="BY7" s="469">
        <v>1103</v>
      </c>
      <c r="BZ7" s="471">
        <v>1153</v>
      </c>
      <c r="CA7" s="469">
        <v>1158</v>
      </c>
      <c r="CB7" s="469">
        <v>1161</v>
      </c>
      <c r="CC7" s="469">
        <v>1194</v>
      </c>
    </row>
    <row r="8" spans="1:81" s="181" customFormat="1" ht="13.5">
      <c r="A8" s="61" t="s">
        <v>524</v>
      </c>
      <c r="B8" s="502" t="s">
        <v>525</v>
      </c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  <c r="AL8" s="483"/>
      <c r="AM8" s="483"/>
      <c r="AN8" s="483"/>
      <c r="AO8" s="483"/>
      <c r="AP8" s="483"/>
      <c r="AQ8" s="468"/>
      <c r="AR8" s="468"/>
      <c r="AS8" s="468"/>
      <c r="AT8" s="468"/>
      <c r="AU8" s="468"/>
      <c r="AV8" s="468"/>
      <c r="AW8" s="468"/>
      <c r="AX8" s="468"/>
      <c r="AY8" s="468"/>
      <c r="AZ8" s="468"/>
      <c r="BA8" s="468"/>
      <c r="BB8" s="468"/>
      <c r="BC8" s="469">
        <v>256</v>
      </c>
      <c r="BD8" s="469">
        <v>236</v>
      </c>
      <c r="BE8" s="469">
        <v>270</v>
      </c>
      <c r="BF8" s="469">
        <v>306</v>
      </c>
      <c r="BG8" s="470">
        <v>295</v>
      </c>
      <c r="BH8" s="469">
        <v>317</v>
      </c>
      <c r="BI8" s="469">
        <v>334</v>
      </c>
      <c r="BJ8" s="471">
        <v>341</v>
      </c>
      <c r="BK8" s="469">
        <v>372</v>
      </c>
      <c r="BL8" s="469">
        <v>375</v>
      </c>
      <c r="BM8" s="469">
        <v>388</v>
      </c>
      <c r="BN8" s="469">
        <v>379</v>
      </c>
      <c r="BO8" s="470">
        <v>391</v>
      </c>
      <c r="BP8" s="469">
        <v>391</v>
      </c>
      <c r="BQ8" s="469">
        <v>400</v>
      </c>
      <c r="BR8" s="471">
        <v>393</v>
      </c>
      <c r="BS8" s="469">
        <v>416</v>
      </c>
      <c r="BT8" s="469">
        <v>404</v>
      </c>
      <c r="BU8" s="469">
        <v>403</v>
      </c>
      <c r="BV8" s="469">
        <v>400</v>
      </c>
      <c r="BW8" s="470">
        <v>407</v>
      </c>
      <c r="BX8" s="469">
        <v>402</v>
      </c>
      <c r="BY8" s="469">
        <v>407</v>
      </c>
      <c r="BZ8" s="471">
        <v>420</v>
      </c>
      <c r="CA8" s="469">
        <v>409</v>
      </c>
      <c r="CB8" s="469">
        <v>426</v>
      </c>
      <c r="CC8" s="469">
        <v>429</v>
      </c>
    </row>
    <row r="9" spans="1:81" s="181" customFormat="1" ht="13.5">
      <c r="A9" s="65" t="s">
        <v>526</v>
      </c>
      <c r="B9" s="449" t="s">
        <v>527</v>
      </c>
      <c r="C9" s="483"/>
      <c r="D9" s="483"/>
      <c r="E9" s="483"/>
      <c r="F9" s="483"/>
      <c r="G9" s="483"/>
      <c r="H9" s="483"/>
      <c r="I9" s="483"/>
      <c r="J9" s="483"/>
      <c r="K9" s="483"/>
      <c r="L9" s="483"/>
      <c r="M9" s="483"/>
      <c r="N9" s="483"/>
      <c r="O9" s="483"/>
      <c r="P9" s="483"/>
      <c r="Q9" s="483"/>
      <c r="R9" s="483"/>
      <c r="S9" s="483"/>
      <c r="T9" s="483"/>
      <c r="U9" s="483"/>
      <c r="V9" s="483"/>
      <c r="W9" s="483"/>
      <c r="X9" s="483"/>
      <c r="Y9" s="483"/>
      <c r="Z9" s="483"/>
      <c r="AA9" s="483"/>
      <c r="AB9" s="483"/>
      <c r="AC9" s="483"/>
      <c r="AD9" s="483"/>
      <c r="AE9" s="483"/>
      <c r="AF9" s="483"/>
      <c r="AG9" s="483"/>
      <c r="AH9" s="483"/>
      <c r="AI9" s="483"/>
      <c r="AJ9" s="483"/>
      <c r="AK9" s="483"/>
      <c r="AL9" s="483"/>
      <c r="AM9" s="483"/>
      <c r="AN9" s="483"/>
      <c r="AO9" s="483"/>
      <c r="AP9" s="483"/>
      <c r="AQ9" s="468"/>
      <c r="AR9" s="468"/>
      <c r="AS9" s="468"/>
      <c r="AT9" s="468"/>
      <c r="AU9" s="468"/>
      <c r="AV9" s="468"/>
      <c r="AW9" s="468"/>
      <c r="AX9" s="468"/>
      <c r="AY9" s="468"/>
      <c r="AZ9" s="468"/>
      <c r="BA9" s="468"/>
      <c r="BB9" s="468"/>
      <c r="BC9" s="469">
        <v>29</v>
      </c>
      <c r="BD9" s="469">
        <v>44</v>
      </c>
      <c r="BE9" s="469">
        <v>12</v>
      </c>
      <c r="BF9" s="469">
        <v>15</v>
      </c>
      <c r="BG9" s="470">
        <v>13</v>
      </c>
      <c r="BH9" s="469">
        <v>14</v>
      </c>
      <c r="BI9" s="469">
        <v>20</v>
      </c>
      <c r="BJ9" s="471">
        <v>4</v>
      </c>
      <c r="BK9" s="469">
        <v>26</v>
      </c>
      <c r="BL9" s="469">
        <v>-44</v>
      </c>
      <c r="BM9" s="469">
        <v>-39</v>
      </c>
      <c r="BN9" s="469">
        <v>-18</v>
      </c>
      <c r="BO9" s="470">
        <v>57</v>
      </c>
      <c r="BP9" s="469">
        <v>50</v>
      </c>
      <c r="BQ9" s="469">
        <v>31</v>
      </c>
      <c r="BR9" s="471">
        <v>105</v>
      </c>
      <c r="BS9" s="469">
        <v>16</v>
      </c>
      <c r="BT9" s="469">
        <v>57</v>
      </c>
      <c r="BU9" s="469">
        <v>48</v>
      </c>
      <c r="BV9" s="469">
        <v>29</v>
      </c>
      <c r="BW9" s="470">
        <v>79</v>
      </c>
      <c r="BX9" s="469">
        <v>110</v>
      </c>
      <c r="BY9" s="469">
        <v>98</v>
      </c>
      <c r="BZ9" s="471">
        <v>83</v>
      </c>
      <c r="CA9" s="469">
        <v>70</v>
      </c>
      <c r="CB9" s="469">
        <v>22</v>
      </c>
      <c r="CC9" s="469">
        <v>115</v>
      </c>
    </row>
    <row r="10" spans="1:81" ht="22.5" customHeight="1">
      <c r="A10" s="61" t="s">
        <v>552</v>
      </c>
      <c r="B10" s="502" t="s">
        <v>553</v>
      </c>
      <c r="C10" s="483"/>
      <c r="D10" s="483"/>
      <c r="E10" s="483"/>
      <c r="F10" s="483"/>
      <c r="G10" s="483"/>
      <c r="H10" s="483"/>
      <c r="I10" s="483"/>
      <c r="J10" s="483"/>
      <c r="K10" s="483"/>
      <c r="L10" s="483"/>
      <c r="M10" s="483"/>
      <c r="N10" s="483"/>
      <c r="O10" s="483"/>
      <c r="P10" s="483"/>
      <c r="Q10" s="483"/>
      <c r="R10" s="483"/>
      <c r="S10" s="483"/>
      <c r="T10" s="483"/>
      <c r="U10" s="483"/>
      <c r="V10" s="483"/>
      <c r="W10" s="483"/>
      <c r="X10" s="483"/>
      <c r="Y10" s="483"/>
      <c r="Z10" s="483"/>
      <c r="AA10" s="483"/>
      <c r="AB10" s="483"/>
      <c r="AC10" s="483"/>
      <c r="AD10" s="483"/>
      <c r="AE10" s="483"/>
      <c r="AF10" s="483"/>
      <c r="AG10" s="483"/>
      <c r="AH10" s="483"/>
      <c r="AI10" s="483"/>
      <c r="AJ10" s="483"/>
      <c r="AK10" s="483"/>
      <c r="AL10" s="483"/>
      <c r="AM10" s="483"/>
      <c r="AN10" s="483"/>
      <c r="AO10" s="483"/>
      <c r="AP10" s="483"/>
      <c r="AQ10" s="468"/>
      <c r="AR10" s="468"/>
      <c r="AS10" s="468"/>
      <c r="AT10" s="468"/>
      <c r="AU10" s="468"/>
      <c r="AV10" s="468"/>
      <c r="AW10" s="468"/>
      <c r="AX10" s="468"/>
      <c r="AY10" s="468"/>
      <c r="AZ10" s="468"/>
      <c r="BA10" s="468"/>
      <c r="BB10" s="468"/>
      <c r="BC10" s="469">
        <v>0</v>
      </c>
      <c r="BD10" s="469">
        <v>0</v>
      </c>
      <c r="BE10" s="469">
        <v>0</v>
      </c>
      <c r="BF10" s="469">
        <v>0</v>
      </c>
      <c r="BG10" s="470">
        <v>0</v>
      </c>
      <c r="BH10" s="469">
        <v>0</v>
      </c>
      <c r="BI10" s="469">
        <v>0</v>
      </c>
      <c r="BJ10" s="471">
        <v>0</v>
      </c>
      <c r="BK10" s="469">
        <v>0</v>
      </c>
      <c r="BL10" s="469">
        <v>0</v>
      </c>
      <c r="BM10" s="469">
        <v>0</v>
      </c>
      <c r="BN10" s="469">
        <v>0</v>
      </c>
      <c r="BO10" s="470">
        <v>0</v>
      </c>
      <c r="BP10" s="469">
        <v>0</v>
      </c>
      <c r="BQ10" s="469">
        <v>0</v>
      </c>
      <c r="BR10" s="471">
        <v>0</v>
      </c>
      <c r="BS10" s="469">
        <v>0</v>
      </c>
      <c r="BT10" s="469">
        <v>0</v>
      </c>
      <c r="BU10" s="469">
        <v>0</v>
      </c>
      <c r="BV10" s="469">
        <v>0</v>
      </c>
      <c r="BW10" s="470">
        <v>0</v>
      </c>
      <c r="BX10" s="469">
        <v>0</v>
      </c>
      <c r="BY10" s="469">
        <v>0</v>
      </c>
      <c r="BZ10" s="471">
        <v>0</v>
      </c>
      <c r="CA10" s="469">
        <v>0</v>
      </c>
      <c r="CB10" s="469">
        <v>0</v>
      </c>
      <c r="CC10" s="469">
        <v>0</v>
      </c>
    </row>
    <row r="11" spans="1:81" s="182" customFormat="1" ht="13.5">
      <c r="A11" s="84" t="s">
        <v>530</v>
      </c>
      <c r="B11" s="532" t="s">
        <v>531</v>
      </c>
      <c r="C11" s="527"/>
      <c r="D11" s="527"/>
      <c r="E11" s="527"/>
      <c r="F11" s="527"/>
      <c r="G11" s="527"/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/>
      <c r="AJ11" s="527"/>
      <c r="AK11" s="527"/>
      <c r="AL11" s="527"/>
      <c r="AM11" s="527"/>
      <c r="AN11" s="527"/>
      <c r="AO11" s="527"/>
      <c r="AP11" s="527"/>
      <c r="AQ11" s="527"/>
      <c r="AR11" s="527"/>
      <c r="AS11" s="527"/>
      <c r="AT11" s="527"/>
      <c r="AU11" s="527"/>
      <c r="AV11" s="527"/>
      <c r="AW11" s="527"/>
      <c r="AX11" s="527"/>
      <c r="AY11" s="527"/>
      <c r="AZ11" s="527"/>
      <c r="BA11" s="527"/>
      <c r="BB11" s="527"/>
      <c r="BC11" s="528">
        <f t="shared" ref="BC11:BS11" si="6">SUM(BC12:BC14)</f>
        <v>-391</v>
      </c>
      <c r="BD11" s="528">
        <f t="shared" si="6"/>
        <v>-287</v>
      </c>
      <c r="BE11" s="528">
        <f t="shared" si="6"/>
        <v>-310</v>
      </c>
      <c r="BF11" s="528">
        <f t="shared" si="6"/>
        <v>-336</v>
      </c>
      <c r="BG11" s="529">
        <f t="shared" si="6"/>
        <v>-417</v>
      </c>
      <c r="BH11" s="530">
        <f t="shared" si="6"/>
        <v>-320</v>
      </c>
      <c r="BI11" s="530">
        <f t="shared" si="6"/>
        <v>-321</v>
      </c>
      <c r="BJ11" s="531">
        <f t="shared" si="6"/>
        <v>-364</v>
      </c>
      <c r="BK11" s="530">
        <f t="shared" si="6"/>
        <v>-477</v>
      </c>
      <c r="BL11" s="530">
        <f t="shared" si="6"/>
        <v>-396</v>
      </c>
      <c r="BM11" s="530">
        <f t="shared" si="6"/>
        <v>-349</v>
      </c>
      <c r="BN11" s="530">
        <f t="shared" si="6"/>
        <v>-326</v>
      </c>
      <c r="BO11" s="529">
        <f t="shared" si="6"/>
        <v>-517</v>
      </c>
      <c r="BP11" s="530">
        <f t="shared" si="6"/>
        <v>-383</v>
      </c>
      <c r="BQ11" s="530">
        <f t="shared" si="6"/>
        <v>-405</v>
      </c>
      <c r="BR11" s="531">
        <f t="shared" si="6"/>
        <v>-441</v>
      </c>
      <c r="BS11" s="530">
        <f t="shared" si="6"/>
        <v>-544</v>
      </c>
      <c r="BT11" s="530">
        <f t="shared" ref="BT11:BU11" si="7">SUM(BT12:BT14)</f>
        <v>-516</v>
      </c>
      <c r="BU11" s="530">
        <f t="shared" si="7"/>
        <v>-460</v>
      </c>
      <c r="BV11" s="530">
        <f t="shared" ref="BV11:BW11" si="8">SUM(BV12:BV14)</f>
        <v>-460</v>
      </c>
      <c r="BW11" s="529">
        <f t="shared" si="8"/>
        <v>-625</v>
      </c>
      <c r="BX11" s="530">
        <f t="shared" ref="BX11:BY11" si="9">SUM(BX12:BX14)</f>
        <v>-516</v>
      </c>
      <c r="BY11" s="530">
        <f t="shared" si="9"/>
        <v>-494</v>
      </c>
      <c r="BZ11" s="531">
        <f t="shared" ref="BZ11:CB11" si="10">SUM(BZ12:BZ14)</f>
        <v>-471</v>
      </c>
      <c r="CA11" s="530">
        <f t="shared" si="10"/>
        <v>-726</v>
      </c>
      <c r="CB11" s="530">
        <f t="shared" si="10"/>
        <v>-481</v>
      </c>
      <c r="CC11" s="530">
        <f t="shared" ref="CC11" si="11">SUM(CC12:CC14)</f>
        <v>-546</v>
      </c>
    </row>
    <row r="12" spans="1:81" s="239" customFormat="1" ht="13.5">
      <c r="A12" s="67" t="s">
        <v>532</v>
      </c>
      <c r="B12" s="509" t="s">
        <v>533</v>
      </c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  <c r="O12" s="483"/>
      <c r="P12" s="483"/>
      <c r="Q12" s="483"/>
      <c r="R12" s="483"/>
      <c r="S12" s="483"/>
      <c r="T12" s="483"/>
      <c r="U12" s="483"/>
      <c r="V12" s="483"/>
      <c r="W12" s="483"/>
      <c r="X12" s="483"/>
      <c r="Y12" s="483"/>
      <c r="Z12" s="483"/>
      <c r="AA12" s="483"/>
      <c r="AB12" s="483"/>
      <c r="AC12" s="483"/>
      <c r="AD12" s="483"/>
      <c r="AE12" s="483"/>
      <c r="AF12" s="483"/>
      <c r="AG12" s="483"/>
      <c r="AH12" s="483"/>
      <c r="AI12" s="483"/>
      <c r="AJ12" s="483"/>
      <c r="AK12" s="483"/>
      <c r="AL12" s="483"/>
      <c r="AM12" s="483"/>
      <c r="AN12" s="483"/>
      <c r="AO12" s="483"/>
      <c r="AP12" s="483"/>
      <c r="AQ12" s="468"/>
      <c r="AR12" s="468"/>
      <c r="AS12" s="468"/>
      <c r="AT12" s="468"/>
      <c r="AU12" s="468"/>
      <c r="AV12" s="468"/>
      <c r="AW12" s="468"/>
      <c r="AX12" s="468"/>
      <c r="AY12" s="468"/>
      <c r="AZ12" s="468"/>
      <c r="BA12" s="468"/>
      <c r="BB12" s="468"/>
      <c r="BC12" s="469">
        <v>-154</v>
      </c>
      <c r="BD12" s="469">
        <v>-156</v>
      </c>
      <c r="BE12" s="469">
        <v>-167</v>
      </c>
      <c r="BF12" s="469">
        <v>-188</v>
      </c>
      <c r="BG12" s="470">
        <v>-177</v>
      </c>
      <c r="BH12" s="469">
        <v>-181</v>
      </c>
      <c r="BI12" s="469">
        <v>-179</v>
      </c>
      <c r="BJ12" s="471">
        <v>-214</v>
      </c>
      <c r="BK12" s="469">
        <v>-185</v>
      </c>
      <c r="BL12" s="469">
        <v>-204</v>
      </c>
      <c r="BM12" s="469">
        <v>-209</v>
      </c>
      <c r="BN12" s="469">
        <v>-195</v>
      </c>
      <c r="BO12" s="470">
        <v>-215</v>
      </c>
      <c r="BP12" s="469">
        <v>-236</v>
      </c>
      <c r="BQ12" s="469">
        <v>-237</v>
      </c>
      <c r="BR12" s="471">
        <v>-275</v>
      </c>
      <c r="BS12" s="469">
        <v>-222</v>
      </c>
      <c r="BT12" s="469">
        <v>-264</v>
      </c>
      <c r="BU12" s="469">
        <v>-260</v>
      </c>
      <c r="BV12" s="469">
        <v>-262</v>
      </c>
      <c r="BW12" s="470">
        <v>-237</v>
      </c>
      <c r="BX12" s="469">
        <v>-276</v>
      </c>
      <c r="BY12" s="469">
        <v>-261</v>
      </c>
      <c r="BZ12" s="471">
        <v>-270</v>
      </c>
      <c r="CA12" s="469">
        <v>-269</v>
      </c>
      <c r="CB12" s="469">
        <v>-287</v>
      </c>
      <c r="CC12" s="469">
        <v>-286</v>
      </c>
    </row>
    <row r="13" spans="1:81" s="236" customFormat="1" ht="13.5">
      <c r="A13" s="61" t="s">
        <v>534</v>
      </c>
      <c r="B13" s="502" t="s">
        <v>535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3"/>
      <c r="Q13" s="483"/>
      <c r="R13" s="483"/>
      <c r="S13" s="483"/>
      <c r="T13" s="483"/>
      <c r="U13" s="483"/>
      <c r="V13" s="483"/>
      <c r="W13" s="483"/>
      <c r="X13" s="483"/>
      <c r="Y13" s="483"/>
      <c r="Z13" s="483"/>
      <c r="AA13" s="483"/>
      <c r="AB13" s="483"/>
      <c r="AC13" s="483"/>
      <c r="AD13" s="483"/>
      <c r="AE13" s="483"/>
      <c r="AF13" s="483"/>
      <c r="AG13" s="483"/>
      <c r="AH13" s="483"/>
      <c r="AI13" s="483"/>
      <c r="AJ13" s="483"/>
      <c r="AK13" s="483"/>
      <c r="AL13" s="483"/>
      <c r="AM13" s="483"/>
      <c r="AN13" s="483"/>
      <c r="AO13" s="483"/>
      <c r="AP13" s="483"/>
      <c r="AQ13" s="468"/>
      <c r="AR13" s="468"/>
      <c r="AS13" s="468"/>
      <c r="AT13" s="468"/>
      <c r="AU13" s="468"/>
      <c r="AV13" s="468"/>
      <c r="AW13" s="468"/>
      <c r="AX13" s="468"/>
      <c r="AY13" s="468"/>
      <c r="AZ13" s="468"/>
      <c r="BA13" s="468"/>
      <c r="BB13" s="468"/>
      <c r="BC13" s="469">
        <v>-23</v>
      </c>
      <c r="BD13" s="469">
        <v>-24</v>
      </c>
      <c r="BE13" s="469">
        <v>-27</v>
      </c>
      <c r="BF13" s="469">
        <v>-29</v>
      </c>
      <c r="BG13" s="470">
        <v>-26</v>
      </c>
      <c r="BH13" s="469">
        <v>-28</v>
      </c>
      <c r="BI13" s="469">
        <v>-29</v>
      </c>
      <c r="BJ13" s="471">
        <v>-30</v>
      </c>
      <c r="BK13" s="469">
        <v>-27</v>
      </c>
      <c r="BL13" s="469">
        <v>-27</v>
      </c>
      <c r="BM13" s="469">
        <v>-29</v>
      </c>
      <c r="BN13" s="469">
        <v>-30</v>
      </c>
      <c r="BO13" s="470">
        <v>-31</v>
      </c>
      <c r="BP13" s="469">
        <v>-33</v>
      </c>
      <c r="BQ13" s="469">
        <v>-33</v>
      </c>
      <c r="BR13" s="471">
        <v>-46</v>
      </c>
      <c r="BS13" s="469">
        <v>-36</v>
      </c>
      <c r="BT13" s="469">
        <v>-39</v>
      </c>
      <c r="BU13" s="469">
        <v>-43</v>
      </c>
      <c r="BV13" s="469">
        <v>-41</v>
      </c>
      <c r="BW13" s="470">
        <v>-34</v>
      </c>
      <c r="BX13" s="469">
        <v>-34</v>
      </c>
      <c r="BY13" s="469">
        <v>-35</v>
      </c>
      <c r="BZ13" s="471">
        <v>-39</v>
      </c>
      <c r="CA13" s="469">
        <v>-31</v>
      </c>
      <c r="CB13" s="469">
        <v>-34</v>
      </c>
      <c r="CC13" s="469">
        <v>-34</v>
      </c>
    </row>
    <row r="14" spans="1:81" s="239" customFormat="1" ht="13.5">
      <c r="A14" s="61" t="s">
        <v>536</v>
      </c>
      <c r="B14" s="502" t="s">
        <v>537</v>
      </c>
      <c r="C14" s="483"/>
      <c r="D14" s="483"/>
      <c r="E14" s="483"/>
      <c r="F14" s="483"/>
      <c r="G14" s="483"/>
      <c r="H14" s="483"/>
      <c r="I14" s="483"/>
      <c r="J14" s="483"/>
      <c r="K14" s="483"/>
      <c r="L14" s="483"/>
      <c r="M14" s="483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3"/>
      <c r="AH14" s="483"/>
      <c r="AI14" s="483"/>
      <c r="AJ14" s="483"/>
      <c r="AK14" s="483"/>
      <c r="AL14" s="483"/>
      <c r="AM14" s="483"/>
      <c r="AN14" s="483"/>
      <c r="AO14" s="483"/>
      <c r="AP14" s="483"/>
      <c r="AQ14" s="468"/>
      <c r="AR14" s="468"/>
      <c r="AS14" s="468"/>
      <c r="AT14" s="468"/>
      <c r="AU14" s="468"/>
      <c r="AV14" s="468"/>
      <c r="AW14" s="468"/>
      <c r="AX14" s="468"/>
      <c r="AY14" s="468"/>
      <c r="AZ14" s="468"/>
      <c r="BA14" s="468"/>
      <c r="BB14" s="468"/>
      <c r="BC14" s="469">
        <v>-214</v>
      </c>
      <c r="BD14" s="469">
        <v>-107</v>
      </c>
      <c r="BE14" s="469">
        <v>-116</v>
      </c>
      <c r="BF14" s="469">
        <v>-119</v>
      </c>
      <c r="BG14" s="470">
        <v>-214</v>
      </c>
      <c r="BH14" s="469">
        <v>-111</v>
      </c>
      <c r="BI14" s="469">
        <v>-113</v>
      </c>
      <c r="BJ14" s="471">
        <v>-120</v>
      </c>
      <c r="BK14" s="469">
        <v>-265</v>
      </c>
      <c r="BL14" s="469">
        <v>-165</v>
      </c>
      <c r="BM14" s="469">
        <v>-111</v>
      </c>
      <c r="BN14" s="469">
        <v>-101</v>
      </c>
      <c r="BO14" s="470">
        <v>-271</v>
      </c>
      <c r="BP14" s="469">
        <v>-114</v>
      </c>
      <c r="BQ14" s="469">
        <v>-135</v>
      </c>
      <c r="BR14" s="471">
        <v>-120</v>
      </c>
      <c r="BS14" s="469">
        <v>-286</v>
      </c>
      <c r="BT14" s="469">
        <v>-213</v>
      </c>
      <c r="BU14" s="469">
        <v>-157</v>
      </c>
      <c r="BV14" s="469">
        <v>-157</v>
      </c>
      <c r="BW14" s="470">
        <v>-354</v>
      </c>
      <c r="BX14" s="469">
        <v>-206</v>
      </c>
      <c r="BY14" s="469">
        <v>-198</v>
      </c>
      <c r="BZ14" s="471">
        <v>-162</v>
      </c>
      <c r="CA14" s="469">
        <v>-426</v>
      </c>
      <c r="CB14" s="469">
        <v>-160</v>
      </c>
      <c r="CC14" s="469">
        <v>-226</v>
      </c>
    </row>
    <row r="15" spans="1:81" s="182" customFormat="1" ht="13.5">
      <c r="A15" s="183" t="s">
        <v>538</v>
      </c>
      <c r="B15" s="503" t="s">
        <v>539</v>
      </c>
      <c r="C15" s="527"/>
      <c r="D15" s="527"/>
      <c r="E15" s="527"/>
      <c r="F15" s="527"/>
      <c r="G15" s="527"/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/>
      <c r="Z15" s="527"/>
      <c r="AA15" s="527"/>
      <c r="AB15" s="527"/>
      <c r="AC15" s="527"/>
      <c r="AD15" s="527"/>
      <c r="AE15" s="527"/>
      <c r="AF15" s="527"/>
      <c r="AG15" s="527"/>
      <c r="AH15" s="527"/>
      <c r="AI15" s="527"/>
      <c r="AJ15" s="527"/>
      <c r="AK15" s="527"/>
      <c r="AL15" s="527"/>
      <c r="AM15" s="527"/>
      <c r="AN15" s="527"/>
      <c r="AO15" s="527"/>
      <c r="AP15" s="527"/>
      <c r="AQ15" s="527"/>
      <c r="AR15" s="527"/>
      <c r="AS15" s="527"/>
      <c r="AT15" s="527"/>
      <c r="AU15" s="527"/>
      <c r="AV15" s="527"/>
      <c r="AW15" s="527"/>
      <c r="AX15" s="527"/>
      <c r="AY15" s="527"/>
      <c r="AZ15" s="527"/>
      <c r="BA15" s="527"/>
      <c r="BB15" s="527"/>
      <c r="BC15" s="528">
        <f t="shared" ref="BC15:BP15" si="12">BC6+BC11</f>
        <v>429</v>
      </c>
      <c r="BD15" s="528">
        <f t="shared" si="12"/>
        <v>516</v>
      </c>
      <c r="BE15" s="528">
        <f t="shared" si="12"/>
        <v>495</v>
      </c>
      <c r="BF15" s="528">
        <f t="shared" si="12"/>
        <v>506</v>
      </c>
      <c r="BG15" s="529">
        <f t="shared" si="12"/>
        <v>402</v>
      </c>
      <c r="BH15" s="530">
        <f t="shared" si="12"/>
        <v>536</v>
      </c>
      <c r="BI15" s="530">
        <f t="shared" si="12"/>
        <v>588</v>
      </c>
      <c r="BJ15" s="531">
        <f t="shared" si="12"/>
        <v>644</v>
      </c>
      <c r="BK15" s="530">
        <f t="shared" si="12"/>
        <v>732</v>
      </c>
      <c r="BL15" s="530">
        <f t="shared" si="12"/>
        <v>877</v>
      </c>
      <c r="BM15" s="530">
        <f t="shared" si="12"/>
        <v>977</v>
      </c>
      <c r="BN15" s="530">
        <f t="shared" si="12"/>
        <v>1007</v>
      </c>
      <c r="BO15" s="529">
        <f t="shared" si="12"/>
        <v>944</v>
      </c>
      <c r="BP15" s="530">
        <f t="shared" si="12"/>
        <v>1146</v>
      </c>
      <c r="BQ15" s="530">
        <f>BQ6+BQ11</f>
        <v>1146</v>
      </c>
      <c r="BR15" s="531">
        <f>BR6+BR11</f>
        <v>1228</v>
      </c>
      <c r="BS15" s="530">
        <f>BS6+BS11</f>
        <v>1039</v>
      </c>
      <c r="BT15" s="530">
        <f t="shared" ref="BT15:BU15" si="13">BT6+BT11</f>
        <v>1056</v>
      </c>
      <c r="BU15" s="530">
        <f t="shared" si="13"/>
        <v>1130</v>
      </c>
      <c r="BV15" s="530">
        <f t="shared" ref="BV15" si="14">BV6+BV11</f>
        <v>1140</v>
      </c>
      <c r="BW15" s="529">
        <f t="shared" ref="BW15:CB15" si="15">BW6+BW11</f>
        <v>1013</v>
      </c>
      <c r="BX15" s="530">
        <f t="shared" si="15"/>
        <v>1105</v>
      </c>
      <c r="BY15" s="530">
        <f t="shared" si="15"/>
        <v>1114</v>
      </c>
      <c r="BZ15" s="531">
        <f t="shared" si="15"/>
        <v>1185</v>
      </c>
      <c r="CA15" s="530">
        <f t="shared" si="15"/>
        <v>911</v>
      </c>
      <c r="CB15" s="530">
        <f t="shared" si="15"/>
        <v>1128</v>
      </c>
      <c r="CC15" s="530">
        <f t="shared" ref="CC15" si="16">CC6+CC11</f>
        <v>1192</v>
      </c>
    </row>
    <row r="16" spans="1:81" s="182" customFormat="1" ht="13.5">
      <c r="A16" s="67" t="s">
        <v>199</v>
      </c>
      <c r="B16" s="509" t="s">
        <v>540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83"/>
      <c r="T16" s="483"/>
      <c r="U16" s="483"/>
      <c r="V16" s="483"/>
      <c r="W16" s="483"/>
      <c r="X16" s="483"/>
      <c r="Y16" s="483"/>
      <c r="Z16" s="483"/>
      <c r="AA16" s="483"/>
      <c r="AB16" s="483"/>
      <c r="AC16" s="483"/>
      <c r="AD16" s="483"/>
      <c r="AE16" s="483"/>
      <c r="AF16" s="483"/>
      <c r="AG16" s="483"/>
      <c r="AH16" s="483"/>
      <c r="AI16" s="483"/>
      <c r="AJ16" s="483"/>
      <c r="AK16" s="483"/>
      <c r="AL16" s="483"/>
      <c r="AM16" s="483"/>
      <c r="AN16" s="483"/>
      <c r="AO16" s="483"/>
      <c r="AP16" s="483"/>
      <c r="AQ16" s="468"/>
      <c r="AR16" s="468"/>
      <c r="AS16" s="468"/>
      <c r="AT16" s="468"/>
      <c r="AU16" s="468"/>
      <c r="AV16" s="468"/>
      <c r="AW16" s="468"/>
      <c r="AX16" s="468"/>
      <c r="AY16" s="468"/>
      <c r="AZ16" s="468"/>
      <c r="BA16" s="468"/>
      <c r="BB16" s="468"/>
      <c r="BC16" s="469">
        <v>-185</v>
      </c>
      <c r="BD16" s="469">
        <v>-242</v>
      </c>
      <c r="BE16" s="469">
        <v>-63</v>
      </c>
      <c r="BF16" s="469">
        <v>1</v>
      </c>
      <c r="BG16" s="470">
        <v>-61</v>
      </c>
      <c r="BH16" s="469">
        <v>-46</v>
      </c>
      <c r="BI16" s="469">
        <v>-48</v>
      </c>
      <c r="BJ16" s="471">
        <v>-82</v>
      </c>
      <c r="BK16" s="469">
        <v>-90</v>
      </c>
      <c r="BL16" s="469">
        <v>-72</v>
      </c>
      <c r="BM16" s="469">
        <v>-187</v>
      </c>
      <c r="BN16" s="469">
        <v>-94</v>
      </c>
      <c r="BO16" s="470">
        <v>-68</v>
      </c>
      <c r="BP16" s="469">
        <v>-137</v>
      </c>
      <c r="BQ16" s="469">
        <v>-105</v>
      </c>
      <c r="BR16" s="471">
        <v>-193</v>
      </c>
      <c r="BS16" s="469">
        <v>-163</v>
      </c>
      <c r="BT16" s="469">
        <v>-265</v>
      </c>
      <c r="BU16" s="469">
        <v>-432</v>
      </c>
      <c r="BV16" s="469">
        <v>-55</v>
      </c>
      <c r="BW16" s="470">
        <v>-186</v>
      </c>
      <c r="BX16" s="469">
        <v>-235</v>
      </c>
      <c r="BY16" s="469">
        <v>-200</v>
      </c>
      <c r="BZ16" s="471">
        <v>-56</v>
      </c>
      <c r="CA16" s="469">
        <v>-192</v>
      </c>
      <c r="CB16" s="469">
        <v>-94</v>
      </c>
      <c r="CC16" s="469">
        <v>-42</v>
      </c>
    </row>
    <row r="17" spans="1:81" s="182" customFormat="1" ht="13.5" hidden="1" customHeight="1">
      <c r="A17" s="67"/>
      <c r="B17" s="509"/>
      <c r="C17" s="483"/>
      <c r="D17" s="483"/>
      <c r="E17" s="483"/>
      <c r="F17" s="483"/>
      <c r="G17" s="483"/>
      <c r="H17" s="483"/>
      <c r="I17" s="483"/>
      <c r="J17" s="483"/>
      <c r="K17" s="483"/>
      <c r="L17" s="483"/>
      <c r="M17" s="483"/>
      <c r="N17" s="483"/>
      <c r="O17" s="483"/>
      <c r="P17" s="483"/>
      <c r="Q17" s="483"/>
      <c r="R17" s="483"/>
      <c r="S17" s="483"/>
      <c r="T17" s="483"/>
      <c r="U17" s="483"/>
      <c r="V17" s="483"/>
      <c r="W17" s="483"/>
      <c r="X17" s="483"/>
      <c r="Y17" s="483"/>
      <c r="Z17" s="483"/>
      <c r="AA17" s="483"/>
      <c r="AB17" s="483"/>
      <c r="AC17" s="483"/>
      <c r="AD17" s="483"/>
      <c r="AE17" s="483"/>
      <c r="AF17" s="483"/>
      <c r="AG17" s="483"/>
      <c r="AH17" s="483"/>
      <c r="AI17" s="483"/>
      <c r="AJ17" s="483"/>
      <c r="AK17" s="483"/>
      <c r="AL17" s="483"/>
      <c r="AM17" s="483"/>
      <c r="AN17" s="483"/>
      <c r="AO17" s="483"/>
      <c r="AP17" s="483"/>
      <c r="AQ17" s="468"/>
      <c r="AR17" s="468"/>
      <c r="AS17" s="468"/>
      <c r="AT17" s="468"/>
      <c r="AU17" s="468"/>
      <c r="AV17" s="468"/>
      <c r="AW17" s="468"/>
      <c r="AX17" s="468"/>
      <c r="AY17" s="468"/>
      <c r="AZ17" s="468"/>
      <c r="BA17" s="468"/>
      <c r="BB17" s="468"/>
      <c r="BC17" s="469"/>
      <c r="BD17" s="469"/>
      <c r="BE17" s="469"/>
      <c r="BF17" s="469"/>
      <c r="BG17" s="470"/>
      <c r="BH17" s="469"/>
      <c r="BI17" s="469"/>
      <c r="BJ17" s="471"/>
      <c r="BK17" s="469"/>
      <c r="BL17" s="469"/>
      <c r="BM17" s="469"/>
      <c r="BN17" s="469"/>
      <c r="BO17" s="470"/>
      <c r="BP17" s="469"/>
      <c r="BQ17" s="469"/>
      <c r="BR17" s="471"/>
      <c r="BS17" s="469"/>
      <c r="BT17" s="469"/>
      <c r="BU17" s="469"/>
      <c r="BV17" s="469"/>
      <c r="BW17" s="470"/>
      <c r="BX17" s="469"/>
      <c r="BY17" s="469"/>
      <c r="BZ17" s="471"/>
      <c r="CA17" s="469"/>
      <c r="CB17" s="469"/>
      <c r="CC17" s="469"/>
    </row>
    <row r="18" spans="1:81" s="182" customFormat="1" ht="13.5">
      <c r="A18" s="67" t="s">
        <v>543</v>
      </c>
      <c r="B18" s="509" t="s">
        <v>544</v>
      </c>
      <c r="C18" s="483"/>
      <c r="D18" s="483"/>
      <c r="E18" s="483"/>
      <c r="F18" s="483"/>
      <c r="G18" s="483"/>
      <c r="H18" s="483"/>
      <c r="I18" s="483"/>
      <c r="J18" s="483"/>
      <c r="K18" s="483"/>
      <c r="L18" s="483"/>
      <c r="M18" s="483"/>
      <c r="N18" s="483"/>
      <c r="O18" s="483"/>
      <c r="P18" s="483"/>
      <c r="Q18" s="483"/>
      <c r="R18" s="483"/>
      <c r="S18" s="483"/>
      <c r="T18" s="483"/>
      <c r="U18" s="483"/>
      <c r="V18" s="483"/>
      <c r="W18" s="483"/>
      <c r="X18" s="483"/>
      <c r="Y18" s="483"/>
      <c r="Z18" s="483"/>
      <c r="AA18" s="483"/>
      <c r="AB18" s="483"/>
      <c r="AC18" s="483"/>
      <c r="AD18" s="483"/>
      <c r="AE18" s="483"/>
      <c r="AF18" s="483"/>
      <c r="AG18" s="483"/>
      <c r="AH18" s="483"/>
      <c r="AI18" s="483"/>
      <c r="AJ18" s="483"/>
      <c r="AK18" s="483"/>
      <c r="AL18" s="483"/>
      <c r="AM18" s="483"/>
      <c r="AN18" s="483"/>
      <c r="AO18" s="483"/>
      <c r="AP18" s="483"/>
      <c r="AQ18" s="468"/>
      <c r="AR18" s="468"/>
      <c r="AS18" s="468"/>
      <c r="AT18" s="468"/>
      <c r="AU18" s="468"/>
      <c r="AV18" s="468"/>
      <c r="AW18" s="468"/>
      <c r="AX18" s="468"/>
      <c r="AY18" s="468"/>
      <c r="AZ18" s="468"/>
      <c r="BA18" s="468"/>
      <c r="BB18" s="468"/>
      <c r="BC18" s="469">
        <v>-69</v>
      </c>
      <c r="BD18" s="469">
        <v>-72</v>
      </c>
      <c r="BE18" s="469">
        <v>-72</v>
      </c>
      <c r="BF18" s="469">
        <v>-72</v>
      </c>
      <c r="BG18" s="470">
        <v>-73</v>
      </c>
      <c r="BH18" s="469">
        <v>-75</v>
      </c>
      <c r="BI18" s="469">
        <v>-79</v>
      </c>
      <c r="BJ18" s="471">
        <v>-86</v>
      </c>
      <c r="BK18" s="469">
        <v>-90</v>
      </c>
      <c r="BL18" s="469">
        <v>-98</v>
      </c>
      <c r="BM18" s="469">
        <v>-104</v>
      </c>
      <c r="BN18" s="469">
        <v>-108</v>
      </c>
      <c r="BO18" s="470">
        <v>-102</v>
      </c>
      <c r="BP18" s="469">
        <v>-108</v>
      </c>
      <c r="BQ18" s="469">
        <v>-105</v>
      </c>
      <c r="BR18" s="471">
        <v>-98</v>
      </c>
      <c r="BS18" s="469">
        <v>-111</v>
      </c>
      <c r="BT18" s="469">
        <v>-106</v>
      </c>
      <c r="BU18" s="469">
        <v>-108</v>
      </c>
      <c r="BV18" s="469">
        <v>-112</v>
      </c>
      <c r="BW18" s="470">
        <v>-113</v>
      </c>
      <c r="BX18" s="469">
        <v>-115</v>
      </c>
      <c r="BY18" s="469">
        <v>-113</v>
      </c>
      <c r="BZ18" s="471">
        <v>-134</v>
      </c>
      <c r="CA18" s="469">
        <v>-115</v>
      </c>
      <c r="CB18" s="469">
        <v>-124</v>
      </c>
      <c r="CC18" s="469">
        <v>-126</v>
      </c>
    </row>
    <row r="19" spans="1:81" s="182" customFormat="1" ht="13.5">
      <c r="A19" s="48" t="s">
        <v>545</v>
      </c>
      <c r="B19" s="48" t="s">
        <v>546</v>
      </c>
      <c r="C19" s="322"/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241">
        <f t="shared" ref="BC19:BR19" si="17">BC15+BC16+BC18+BC17</f>
        <v>175</v>
      </c>
      <c r="BD19" s="241">
        <f t="shared" si="17"/>
        <v>202</v>
      </c>
      <c r="BE19" s="241">
        <f t="shared" si="17"/>
        <v>360</v>
      </c>
      <c r="BF19" s="241">
        <f t="shared" si="17"/>
        <v>435</v>
      </c>
      <c r="BG19" s="240">
        <f t="shared" si="17"/>
        <v>268</v>
      </c>
      <c r="BH19" s="241">
        <f t="shared" si="17"/>
        <v>415</v>
      </c>
      <c r="BI19" s="241">
        <f t="shared" si="17"/>
        <v>461</v>
      </c>
      <c r="BJ19" s="245">
        <f t="shared" si="17"/>
        <v>476</v>
      </c>
      <c r="BK19" s="241">
        <f t="shared" si="17"/>
        <v>552</v>
      </c>
      <c r="BL19" s="241">
        <f t="shared" si="17"/>
        <v>707</v>
      </c>
      <c r="BM19" s="241">
        <f t="shared" si="17"/>
        <v>686</v>
      </c>
      <c r="BN19" s="241">
        <f t="shared" si="17"/>
        <v>805</v>
      </c>
      <c r="BO19" s="240">
        <f t="shared" si="17"/>
        <v>774</v>
      </c>
      <c r="BP19" s="241">
        <f t="shared" si="17"/>
        <v>901</v>
      </c>
      <c r="BQ19" s="241">
        <f t="shared" si="17"/>
        <v>936</v>
      </c>
      <c r="BR19" s="245">
        <f t="shared" si="17"/>
        <v>937</v>
      </c>
      <c r="BS19" s="241">
        <f>BS15+BS16+BS18+BS17</f>
        <v>765</v>
      </c>
      <c r="BT19" s="241">
        <f t="shared" ref="BT19:BU19" si="18">BT15+BT16+BT18+BT17</f>
        <v>685</v>
      </c>
      <c r="BU19" s="241">
        <f t="shared" si="18"/>
        <v>590</v>
      </c>
      <c r="BV19" s="241">
        <f t="shared" ref="BV19" si="19">BV15+BV16+BV18+BV17</f>
        <v>973</v>
      </c>
      <c r="BW19" s="240">
        <f t="shared" ref="BW19:CB19" si="20">BW15+BW16+BW18+BW17</f>
        <v>714</v>
      </c>
      <c r="BX19" s="241">
        <f t="shared" si="20"/>
        <v>755</v>
      </c>
      <c r="BY19" s="241">
        <f t="shared" si="20"/>
        <v>801</v>
      </c>
      <c r="BZ19" s="245">
        <f t="shared" si="20"/>
        <v>995</v>
      </c>
      <c r="CA19" s="241">
        <f t="shared" si="20"/>
        <v>604</v>
      </c>
      <c r="CB19" s="241">
        <f t="shared" si="20"/>
        <v>910</v>
      </c>
      <c r="CC19" s="241">
        <f t="shared" ref="CC19" si="21">CC15+CC16+CC18+CC17</f>
        <v>1024</v>
      </c>
    </row>
    <row r="20" spans="1:81" ht="18" customHeight="1">
      <c r="A20" s="184"/>
      <c r="B20" s="184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5"/>
      <c r="BN20" s="185"/>
      <c r="BO20" s="185"/>
      <c r="BP20" s="185"/>
      <c r="BQ20" s="185"/>
      <c r="BR20" s="185"/>
      <c r="BS20" s="185"/>
      <c r="BT20" s="185"/>
      <c r="BU20" s="185"/>
      <c r="BV20" s="185"/>
      <c r="BW20" s="185"/>
      <c r="BX20" s="185"/>
      <c r="BY20" s="185"/>
      <c r="BZ20" s="185"/>
      <c r="CA20" s="185"/>
      <c r="CB20" s="185"/>
      <c r="CC20" s="185"/>
    </row>
    <row r="21" spans="1:81" ht="13.5">
      <c r="A21" s="401" t="s">
        <v>547</v>
      </c>
      <c r="B21" s="401" t="s">
        <v>548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  <c r="AG21" s="159"/>
      <c r="AH21" s="159"/>
      <c r="AI21" s="159"/>
      <c r="AJ21" s="159"/>
      <c r="AK21" s="159"/>
      <c r="AL21" s="159"/>
      <c r="AM21" s="159"/>
      <c r="AN21" s="159"/>
      <c r="AO21" s="159"/>
      <c r="AP21" s="159"/>
      <c r="AQ21" s="159"/>
      <c r="AR21" s="159"/>
      <c r="AS21" s="159"/>
      <c r="AT21" s="159"/>
      <c r="AU21" s="159"/>
      <c r="AV21" s="159"/>
      <c r="AW21" s="159"/>
      <c r="AX21" s="159"/>
      <c r="AY21" s="159"/>
      <c r="AZ21" s="159"/>
      <c r="BA21" s="159"/>
      <c r="BB21" s="159"/>
      <c r="BC21" s="159" t="b">
        <f>ROUND(BC19,1)+ROUND('RZiS B. Detaliczna_P&amp;L Retail'!BC19,1)=ROUND('RZiS_P&amp;L'!BC29,1)</f>
        <v>1</v>
      </c>
      <c r="BD21" s="159" t="b">
        <f>ROUND(BD19,1)+ROUND('RZiS B. Detaliczna_P&amp;L Retail'!BD19,1)=ROUND('RZiS_P&amp;L'!BD29,1)</f>
        <v>1</v>
      </c>
      <c r="BE21" s="159" t="b">
        <f>ROUND(BE19,1)+ROUND('RZiS B. Detaliczna_P&amp;L Retail'!BE19,1)=ROUND('RZiS_P&amp;L'!BE29,1)</f>
        <v>1</v>
      </c>
      <c r="BF21" s="159" t="b">
        <f>ROUND(BF19,1)+ROUND('RZiS B. Detaliczna_P&amp;L Retail'!BF19,1)=ROUND('RZiS_P&amp;L'!BF29,1)</f>
        <v>1</v>
      </c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  <c r="BR21" s="159"/>
      <c r="BS21" s="159"/>
      <c r="BT21" s="159"/>
      <c r="BU21" s="159"/>
      <c r="BV21" s="159"/>
      <c r="BW21" s="159"/>
      <c r="BX21" s="159"/>
      <c r="BY21" s="159"/>
      <c r="BZ21" s="159"/>
      <c r="CA21" s="159"/>
      <c r="CB21" s="159"/>
      <c r="CC21" s="159"/>
    </row>
    <row r="22" spans="1:81" ht="13.5">
      <c r="A22" s="402"/>
      <c r="B22" s="402"/>
    </row>
  </sheetData>
  <mergeCells count="24">
    <mergeCell ref="A21:A22"/>
    <mergeCell ref="B21:B22"/>
    <mergeCell ref="AQ3:AT3"/>
    <mergeCell ref="AU3:AX3"/>
    <mergeCell ref="AY3:BB3"/>
    <mergeCell ref="S3:V3"/>
    <mergeCell ref="W3:Z3"/>
    <mergeCell ref="AA3:AD3"/>
    <mergeCell ref="AE3:AH3"/>
    <mergeCell ref="AI3:AL3"/>
    <mergeCell ref="AM3:AP3"/>
    <mergeCell ref="CA3:CC3"/>
    <mergeCell ref="BW3:BZ3"/>
    <mergeCell ref="O3:R3"/>
    <mergeCell ref="A3:A4"/>
    <mergeCell ref="B3:B4"/>
    <mergeCell ref="C3:F3"/>
    <mergeCell ref="G3:J3"/>
    <mergeCell ref="K3:N3"/>
    <mergeCell ref="BO3:BR3"/>
    <mergeCell ref="BS3:BV3"/>
    <mergeCell ref="BC3:BF3"/>
    <mergeCell ref="BG3:BJ3"/>
    <mergeCell ref="BK3:BN3"/>
  </mergeCells>
  <hyperlinks>
    <hyperlink ref="A1:B1" location="'Spis tresci_Table of content'!Print_Area" display="Go back to Table of content" xr:uid="{D3FE6C1B-E595-438C-BD81-641E2EB30A81}"/>
    <hyperlink ref="A1" location="'Spis tresci_Table of content'!A1" display="Go back to Table of content" xr:uid="{4A123776-BF78-4455-A3EE-175EABC6F7CB}"/>
    <hyperlink ref="B1" location="'Spis tresci_Table of content'!A1" display="Powrót do spisu treści" xr:uid="{C1A29A36-D0DB-479B-B550-B9CE6C667ED9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7F96-60C4-4C49-B96C-664D062380F8}">
  <sheetPr>
    <tabColor rgb="FF92D050"/>
    <pageSetUpPr fitToPage="1"/>
  </sheetPr>
  <dimension ref="A1:CE44"/>
  <sheetViews>
    <sheetView showGridLines="0" zoomScaleNormal="100" zoomScaleSheetLayoutView="100" zoomScalePageLayoutView="80" workbookViewId="0">
      <pane xSplit="2" ySplit="5" topLeftCell="BM6" activePane="bottomRight" state="frozen"/>
      <selection pane="topRight" activeCell="C1" sqref="C1"/>
      <selection pane="bottomLeft" activeCell="A5" sqref="A5"/>
      <selection pane="bottomRight" activeCell="CC4" sqref="CC4"/>
    </sheetView>
  </sheetViews>
  <sheetFormatPr defaultColWidth="0" defaultRowHeight="0" customHeight="1" zeroHeight="1"/>
  <cols>
    <col min="1" max="1" width="48.42578125" style="4" customWidth="1"/>
    <col min="2" max="2" width="53" style="4" customWidth="1"/>
    <col min="3" max="42" width="6" style="2" hidden="1" customWidth="1"/>
    <col min="43" max="50" width="7.42578125" style="2" hidden="1" customWidth="1"/>
    <col min="51" max="51" width="29.7109375" style="2" hidden="1" customWidth="1"/>
    <col min="52" max="54" width="7.42578125" style="2" hidden="1" customWidth="1"/>
    <col min="55" max="58" width="7.85546875" style="2" hidden="1" customWidth="1"/>
    <col min="59" max="78" width="7.85546875" style="2" bestFit="1" customWidth="1"/>
    <col min="79" max="79" width="7.85546875" style="2" customWidth="1"/>
    <col min="80" max="81" width="7.85546875" style="2" bestFit="1" customWidth="1"/>
    <col min="82" max="83" width="3.28515625" style="2" customWidth="1"/>
    <col min="84" max="16384" width="3.2851562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2"/>
    </row>
    <row r="2" spans="1:81" ht="12.75" customHeight="1">
      <c r="A2" s="54" t="s">
        <v>273</v>
      </c>
      <c r="B2" s="54" t="s">
        <v>3</v>
      </c>
      <c r="AY2" s="52"/>
      <c r="AZ2" s="52"/>
      <c r="BA2" s="52"/>
      <c r="BB2" s="52"/>
    </row>
    <row r="3" spans="1:81" ht="13.5">
      <c r="A3" s="391" t="s">
        <v>518</v>
      </c>
      <c r="B3" s="391" t="s">
        <v>519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400"/>
      <c r="AY3" s="390"/>
      <c r="AZ3" s="390"/>
      <c r="BA3" s="390"/>
      <c r="BB3" s="400"/>
      <c r="BC3" s="393">
        <v>2020</v>
      </c>
      <c r="BD3" s="394"/>
      <c r="BE3" s="394"/>
      <c r="BF3" s="400"/>
      <c r="BG3" s="393">
        <v>2021</v>
      </c>
      <c r="BH3" s="394"/>
      <c r="BI3" s="394"/>
      <c r="BJ3" s="399"/>
      <c r="BK3" s="394">
        <v>2022</v>
      </c>
      <c r="BL3" s="394"/>
      <c r="BM3" s="394"/>
      <c r="BN3" s="400"/>
      <c r="BO3" s="393">
        <v>2023</v>
      </c>
      <c r="BP3" s="394"/>
      <c r="BQ3" s="394"/>
      <c r="BR3" s="399"/>
      <c r="BS3" s="394">
        <v>2024</v>
      </c>
      <c r="BT3" s="394"/>
      <c r="BU3" s="394"/>
      <c r="BV3" s="400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 ht="27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ht="13.5">
      <c r="A5" s="13" t="s">
        <v>10</v>
      </c>
      <c r="B5" s="13" t="s">
        <v>11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52"/>
      <c r="AZ5" s="52"/>
      <c r="BA5" s="52"/>
      <c r="BB5" s="52"/>
      <c r="BC5" s="179"/>
      <c r="BD5" s="179"/>
      <c r="BE5" s="179"/>
      <c r="BF5" s="179"/>
      <c r="BG5" s="178"/>
      <c r="BH5" s="179"/>
      <c r="BI5" s="179"/>
      <c r="BJ5" s="180"/>
      <c r="BK5" s="179"/>
      <c r="BL5" s="179"/>
      <c r="BM5" s="179"/>
      <c r="BN5" s="179"/>
      <c r="BO5" s="178"/>
      <c r="BP5" s="179"/>
      <c r="BQ5" s="179"/>
      <c r="BR5" s="180"/>
      <c r="BS5" s="179"/>
      <c r="BT5" s="179"/>
      <c r="BU5" s="179"/>
      <c r="BV5" s="179"/>
      <c r="BW5" s="178"/>
      <c r="BX5" s="179"/>
      <c r="BY5" s="179"/>
      <c r="BZ5" s="180"/>
      <c r="CA5" s="179"/>
      <c r="CB5" s="179"/>
      <c r="CC5" s="179"/>
    </row>
    <row r="6" spans="1:81" s="181" customFormat="1" ht="13.5">
      <c r="A6" s="73" t="s">
        <v>520</v>
      </c>
      <c r="B6" s="472" t="s">
        <v>521</v>
      </c>
      <c r="C6" s="527"/>
      <c r="D6" s="527"/>
      <c r="E6" s="527"/>
      <c r="F6" s="527"/>
      <c r="G6" s="527"/>
      <c r="H6" s="527"/>
      <c r="I6" s="527"/>
      <c r="J6" s="527"/>
      <c r="K6" s="527"/>
      <c r="L6" s="527"/>
      <c r="M6" s="527"/>
      <c r="N6" s="527"/>
      <c r="O6" s="527"/>
      <c r="P6" s="527"/>
      <c r="Q6" s="527"/>
      <c r="R6" s="527"/>
      <c r="S6" s="527"/>
      <c r="T6" s="527"/>
      <c r="U6" s="527"/>
      <c r="V6" s="527"/>
      <c r="W6" s="527"/>
      <c r="X6" s="527"/>
      <c r="Y6" s="527"/>
      <c r="Z6" s="527"/>
      <c r="AA6" s="527"/>
      <c r="AB6" s="527"/>
      <c r="AC6" s="527"/>
      <c r="AD6" s="527"/>
      <c r="AE6" s="527"/>
      <c r="AF6" s="527"/>
      <c r="AG6" s="527"/>
      <c r="AH6" s="527"/>
      <c r="AI6" s="527"/>
      <c r="AJ6" s="527"/>
      <c r="AK6" s="527"/>
      <c r="AL6" s="527"/>
      <c r="AM6" s="527"/>
      <c r="AN6" s="527"/>
      <c r="AO6" s="527"/>
      <c r="AP6" s="527"/>
      <c r="AQ6" s="527"/>
      <c r="AR6" s="527"/>
      <c r="AS6" s="527"/>
      <c r="AT6" s="527"/>
      <c r="AU6" s="527"/>
      <c r="AV6" s="527"/>
      <c r="AW6" s="527"/>
      <c r="AX6" s="527"/>
      <c r="AY6" s="527"/>
      <c r="AZ6" s="527"/>
      <c r="BA6" s="527"/>
      <c r="BB6" s="527"/>
      <c r="BC6" s="530">
        <f t="shared" ref="BC6:BS6" si="0">SUM(BC7:BC10)</f>
        <v>742</v>
      </c>
      <c r="BD6" s="530">
        <f t="shared" si="0"/>
        <v>710</v>
      </c>
      <c r="BE6" s="530">
        <f t="shared" si="0"/>
        <v>747</v>
      </c>
      <c r="BF6" s="530">
        <f t="shared" si="0"/>
        <v>763</v>
      </c>
      <c r="BG6" s="529">
        <f t="shared" si="0"/>
        <v>783</v>
      </c>
      <c r="BH6" s="530">
        <f t="shared" si="0"/>
        <v>804</v>
      </c>
      <c r="BI6" s="530">
        <f t="shared" si="0"/>
        <v>841</v>
      </c>
      <c r="BJ6" s="531">
        <f t="shared" si="0"/>
        <v>877</v>
      </c>
      <c r="BK6" s="530">
        <f t="shared" si="0"/>
        <v>1095</v>
      </c>
      <c r="BL6" s="530">
        <f t="shared" si="0"/>
        <v>1102</v>
      </c>
      <c r="BM6" s="530">
        <f t="shared" si="0"/>
        <v>-603</v>
      </c>
      <c r="BN6" s="530">
        <f t="shared" si="0"/>
        <v>987</v>
      </c>
      <c r="BO6" s="529">
        <f t="shared" si="0"/>
        <v>997</v>
      </c>
      <c r="BP6" s="530">
        <f t="shared" si="0"/>
        <v>1108</v>
      </c>
      <c r="BQ6" s="530">
        <f t="shared" si="0"/>
        <v>1116</v>
      </c>
      <c r="BR6" s="531">
        <f t="shared" si="0"/>
        <v>1247</v>
      </c>
      <c r="BS6" s="530">
        <f t="shared" si="0"/>
        <v>1177</v>
      </c>
      <c r="BT6" s="530">
        <f t="shared" ref="BT6:BU6" si="1">SUM(BT7:BT10)</f>
        <v>1130</v>
      </c>
      <c r="BU6" s="530">
        <f t="shared" si="1"/>
        <v>1327</v>
      </c>
      <c r="BV6" s="530">
        <f t="shared" ref="BV6:BW6" si="2">SUM(BV7:BV10)</f>
        <v>1300</v>
      </c>
      <c r="BW6" s="529">
        <f t="shared" si="2"/>
        <v>1281</v>
      </c>
      <c r="BX6" s="530">
        <f t="shared" ref="BX6:BY6" si="3">SUM(BX7:BX10)</f>
        <v>1299</v>
      </c>
      <c r="BY6" s="530">
        <f t="shared" si="3"/>
        <v>1350</v>
      </c>
      <c r="BZ6" s="531">
        <f t="shared" ref="BZ6:CB6" si="4">SUM(BZ7:BZ10)</f>
        <v>1401</v>
      </c>
      <c r="CA6" s="530">
        <f t="shared" si="4"/>
        <v>1410</v>
      </c>
      <c r="CB6" s="530">
        <f t="shared" si="4"/>
        <v>1619</v>
      </c>
      <c r="CC6" s="530">
        <f t="shared" ref="CC6" si="5">SUM(CC7:CC10)</f>
        <v>1421</v>
      </c>
    </row>
    <row r="7" spans="1:81" ht="13.5">
      <c r="A7" s="61" t="s">
        <v>522</v>
      </c>
      <c r="B7" s="502" t="s">
        <v>523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68"/>
      <c r="AR7" s="468"/>
      <c r="AS7" s="468"/>
      <c r="AT7" s="468"/>
      <c r="AU7" s="468"/>
      <c r="AV7" s="468"/>
      <c r="AW7" s="468"/>
      <c r="AX7" s="468"/>
      <c r="AY7" s="468"/>
      <c r="AZ7" s="468"/>
      <c r="BA7" s="468"/>
      <c r="BB7" s="468"/>
      <c r="BC7" s="469">
        <v>617</v>
      </c>
      <c r="BD7" s="469">
        <v>577</v>
      </c>
      <c r="BE7" s="469">
        <v>613</v>
      </c>
      <c r="BF7" s="469">
        <v>633</v>
      </c>
      <c r="BG7" s="470">
        <v>631</v>
      </c>
      <c r="BH7" s="469">
        <v>649</v>
      </c>
      <c r="BI7" s="469">
        <v>682</v>
      </c>
      <c r="BJ7" s="471">
        <v>754</v>
      </c>
      <c r="BK7" s="469">
        <v>922</v>
      </c>
      <c r="BL7" s="469">
        <v>956</v>
      </c>
      <c r="BM7" s="469">
        <v>-804</v>
      </c>
      <c r="BN7" s="469">
        <v>838</v>
      </c>
      <c r="BO7" s="470">
        <v>847</v>
      </c>
      <c r="BP7" s="469">
        <v>966</v>
      </c>
      <c r="BQ7" s="469">
        <v>970</v>
      </c>
      <c r="BR7" s="471">
        <v>996</v>
      </c>
      <c r="BS7" s="469">
        <v>1011</v>
      </c>
      <c r="BT7" s="469">
        <v>931</v>
      </c>
      <c r="BU7" s="469">
        <v>1121</v>
      </c>
      <c r="BV7" s="469">
        <v>1090</v>
      </c>
      <c r="BW7" s="470">
        <v>1059</v>
      </c>
      <c r="BX7" s="469">
        <v>1064</v>
      </c>
      <c r="BY7" s="469">
        <v>1089</v>
      </c>
      <c r="BZ7" s="471">
        <v>1142</v>
      </c>
      <c r="CA7" s="469">
        <v>1175</v>
      </c>
      <c r="CB7" s="469">
        <v>1169</v>
      </c>
      <c r="CC7" s="469">
        <v>1250</v>
      </c>
    </row>
    <row r="8" spans="1:81" s="181" customFormat="1" ht="13.5">
      <c r="A8" s="61" t="s">
        <v>524</v>
      </c>
      <c r="B8" s="502" t="s">
        <v>525</v>
      </c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  <c r="AL8" s="483"/>
      <c r="AM8" s="483"/>
      <c r="AN8" s="483"/>
      <c r="AO8" s="483"/>
      <c r="AP8" s="483"/>
      <c r="AQ8" s="468"/>
      <c r="AR8" s="468"/>
      <c r="AS8" s="468"/>
      <c r="AT8" s="468"/>
      <c r="AU8" s="468"/>
      <c r="AV8" s="468"/>
      <c r="AW8" s="468"/>
      <c r="AX8" s="468"/>
      <c r="AY8" s="468"/>
      <c r="AZ8" s="468"/>
      <c r="BA8" s="468"/>
      <c r="BB8" s="468"/>
      <c r="BC8" s="469">
        <v>103</v>
      </c>
      <c r="BD8" s="469">
        <v>108</v>
      </c>
      <c r="BE8" s="469">
        <v>124</v>
      </c>
      <c r="BF8" s="469">
        <v>126</v>
      </c>
      <c r="BG8" s="470">
        <v>134</v>
      </c>
      <c r="BH8" s="469">
        <v>139</v>
      </c>
      <c r="BI8" s="469">
        <v>149</v>
      </c>
      <c r="BJ8" s="471">
        <v>136</v>
      </c>
      <c r="BK8" s="469">
        <v>162</v>
      </c>
      <c r="BL8" s="469">
        <v>144</v>
      </c>
      <c r="BM8" s="469">
        <v>143</v>
      </c>
      <c r="BN8" s="469">
        <v>132</v>
      </c>
      <c r="BO8" s="470">
        <v>131</v>
      </c>
      <c r="BP8" s="469">
        <v>142</v>
      </c>
      <c r="BQ8" s="469">
        <v>153</v>
      </c>
      <c r="BR8" s="471">
        <v>163</v>
      </c>
      <c r="BS8" s="469">
        <v>160</v>
      </c>
      <c r="BT8" s="469">
        <v>167</v>
      </c>
      <c r="BU8" s="469">
        <v>179</v>
      </c>
      <c r="BV8" s="469">
        <v>165</v>
      </c>
      <c r="BW8" s="470">
        <v>172</v>
      </c>
      <c r="BX8" s="469">
        <v>182</v>
      </c>
      <c r="BY8" s="469">
        <v>191</v>
      </c>
      <c r="BZ8" s="471">
        <v>178</v>
      </c>
      <c r="CA8" s="469">
        <v>186</v>
      </c>
      <c r="CB8" s="469">
        <v>253</v>
      </c>
      <c r="CC8" s="469">
        <v>263</v>
      </c>
    </row>
    <row r="9" spans="1:81" s="181" customFormat="1" ht="13.5">
      <c r="A9" s="65" t="s">
        <v>526</v>
      </c>
      <c r="B9" s="449" t="s">
        <v>527</v>
      </c>
      <c r="C9" s="483"/>
      <c r="D9" s="483"/>
      <c r="E9" s="483"/>
      <c r="F9" s="483"/>
      <c r="G9" s="483"/>
      <c r="H9" s="483"/>
      <c r="I9" s="483"/>
      <c r="J9" s="483"/>
      <c r="K9" s="483"/>
      <c r="L9" s="483"/>
      <c r="M9" s="483"/>
      <c r="N9" s="483"/>
      <c r="O9" s="483"/>
      <c r="P9" s="483"/>
      <c r="Q9" s="483"/>
      <c r="R9" s="483"/>
      <c r="S9" s="483"/>
      <c r="T9" s="483"/>
      <c r="U9" s="483"/>
      <c r="V9" s="483"/>
      <c r="W9" s="483"/>
      <c r="X9" s="483"/>
      <c r="Y9" s="483"/>
      <c r="Z9" s="483"/>
      <c r="AA9" s="483"/>
      <c r="AB9" s="483"/>
      <c r="AC9" s="483"/>
      <c r="AD9" s="483"/>
      <c r="AE9" s="483"/>
      <c r="AF9" s="483"/>
      <c r="AG9" s="483"/>
      <c r="AH9" s="483"/>
      <c r="AI9" s="483"/>
      <c r="AJ9" s="483"/>
      <c r="AK9" s="483"/>
      <c r="AL9" s="483"/>
      <c r="AM9" s="483"/>
      <c r="AN9" s="483"/>
      <c r="AO9" s="483"/>
      <c r="AP9" s="483"/>
      <c r="AQ9" s="468"/>
      <c r="AR9" s="468"/>
      <c r="AS9" s="468"/>
      <c r="AT9" s="468"/>
      <c r="AU9" s="468"/>
      <c r="AV9" s="468"/>
      <c r="AW9" s="468"/>
      <c r="AX9" s="468"/>
      <c r="AY9" s="468"/>
      <c r="AZ9" s="468"/>
      <c r="BA9" s="468"/>
      <c r="BB9" s="468"/>
      <c r="BC9" s="469">
        <v>18</v>
      </c>
      <c r="BD9" s="469">
        <v>21</v>
      </c>
      <c r="BE9" s="469">
        <v>6</v>
      </c>
      <c r="BF9" s="469">
        <v>0</v>
      </c>
      <c r="BG9" s="470">
        <v>12</v>
      </c>
      <c r="BH9" s="469">
        <v>9</v>
      </c>
      <c r="BI9" s="469">
        <v>2</v>
      </c>
      <c r="BJ9" s="471">
        <v>-21</v>
      </c>
      <c r="BK9" s="469">
        <v>4</v>
      </c>
      <c r="BL9" s="469">
        <v>-4</v>
      </c>
      <c r="BM9" s="469">
        <v>53</v>
      </c>
      <c r="BN9" s="469">
        <v>10</v>
      </c>
      <c r="BO9" s="470">
        <v>13</v>
      </c>
      <c r="BP9" s="469">
        <v>-6</v>
      </c>
      <c r="BQ9" s="469">
        <v>-13</v>
      </c>
      <c r="BR9" s="471">
        <v>76</v>
      </c>
      <c r="BS9" s="469">
        <v>-1</v>
      </c>
      <c r="BT9" s="469">
        <v>24</v>
      </c>
      <c r="BU9" s="469">
        <v>19</v>
      </c>
      <c r="BV9" s="469">
        <v>35</v>
      </c>
      <c r="BW9" s="470">
        <v>41</v>
      </c>
      <c r="BX9" s="469">
        <v>42</v>
      </c>
      <c r="BY9" s="469">
        <v>58</v>
      </c>
      <c r="BZ9" s="471">
        <v>64</v>
      </c>
      <c r="CA9" s="469">
        <v>38</v>
      </c>
      <c r="CB9" s="469">
        <v>197</v>
      </c>
      <c r="CC9" s="469">
        <v>-93</v>
      </c>
    </row>
    <row r="10" spans="1:81" ht="22.5">
      <c r="A10" s="61" t="s">
        <v>528</v>
      </c>
      <c r="B10" s="502" t="s">
        <v>529</v>
      </c>
      <c r="C10" s="483"/>
      <c r="D10" s="483"/>
      <c r="E10" s="483"/>
      <c r="F10" s="483"/>
      <c r="G10" s="483"/>
      <c r="H10" s="483"/>
      <c r="I10" s="483"/>
      <c r="J10" s="483"/>
      <c r="K10" s="483"/>
      <c r="L10" s="483"/>
      <c r="M10" s="483"/>
      <c r="N10" s="483"/>
      <c r="O10" s="483"/>
      <c r="P10" s="483"/>
      <c r="Q10" s="483"/>
      <c r="R10" s="483"/>
      <c r="S10" s="483"/>
      <c r="T10" s="483"/>
      <c r="U10" s="483"/>
      <c r="V10" s="483"/>
      <c r="W10" s="483"/>
      <c r="X10" s="483"/>
      <c r="Y10" s="483"/>
      <c r="Z10" s="483"/>
      <c r="AA10" s="483"/>
      <c r="AB10" s="483"/>
      <c r="AC10" s="483"/>
      <c r="AD10" s="483"/>
      <c r="AE10" s="483"/>
      <c r="AF10" s="483"/>
      <c r="AG10" s="483"/>
      <c r="AH10" s="483"/>
      <c r="AI10" s="483"/>
      <c r="AJ10" s="483"/>
      <c r="AK10" s="483"/>
      <c r="AL10" s="483"/>
      <c r="AM10" s="483"/>
      <c r="AN10" s="483"/>
      <c r="AO10" s="483"/>
      <c r="AP10" s="483"/>
      <c r="AQ10" s="468"/>
      <c r="AR10" s="468"/>
      <c r="AS10" s="468"/>
      <c r="AT10" s="468"/>
      <c r="AU10" s="468"/>
      <c r="AV10" s="468"/>
      <c r="AW10" s="468"/>
      <c r="AX10" s="468"/>
      <c r="AY10" s="468"/>
      <c r="AZ10" s="468"/>
      <c r="BA10" s="468"/>
      <c r="BB10" s="468"/>
      <c r="BC10" s="469">
        <v>4</v>
      </c>
      <c r="BD10" s="469">
        <v>4</v>
      </c>
      <c r="BE10" s="469">
        <v>4</v>
      </c>
      <c r="BF10" s="469">
        <v>4</v>
      </c>
      <c r="BG10" s="470">
        <v>6</v>
      </c>
      <c r="BH10" s="469">
        <v>7</v>
      </c>
      <c r="BI10" s="469">
        <v>8</v>
      </c>
      <c r="BJ10" s="471">
        <v>8</v>
      </c>
      <c r="BK10" s="469">
        <v>7</v>
      </c>
      <c r="BL10" s="469">
        <v>6</v>
      </c>
      <c r="BM10" s="469">
        <v>5</v>
      </c>
      <c r="BN10" s="469">
        <v>7</v>
      </c>
      <c r="BO10" s="470">
        <v>6</v>
      </c>
      <c r="BP10" s="469">
        <v>6</v>
      </c>
      <c r="BQ10" s="469">
        <v>6</v>
      </c>
      <c r="BR10" s="471">
        <v>12</v>
      </c>
      <c r="BS10" s="469">
        <v>7</v>
      </c>
      <c r="BT10" s="469">
        <v>8</v>
      </c>
      <c r="BU10" s="469">
        <v>8</v>
      </c>
      <c r="BV10" s="469">
        <v>10</v>
      </c>
      <c r="BW10" s="470">
        <v>9</v>
      </c>
      <c r="BX10" s="469">
        <v>11</v>
      </c>
      <c r="BY10" s="469">
        <v>12</v>
      </c>
      <c r="BZ10" s="471">
        <v>17</v>
      </c>
      <c r="CA10" s="469">
        <v>11</v>
      </c>
      <c r="CB10" s="469">
        <v>0</v>
      </c>
      <c r="CC10" s="469">
        <v>1</v>
      </c>
    </row>
    <row r="11" spans="1:81" s="182" customFormat="1" ht="13.5">
      <c r="A11" s="84" t="s">
        <v>530</v>
      </c>
      <c r="B11" s="532" t="s">
        <v>531</v>
      </c>
      <c r="C11" s="527"/>
      <c r="D11" s="527"/>
      <c r="E11" s="527"/>
      <c r="F11" s="527"/>
      <c r="G11" s="527"/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/>
      <c r="AJ11" s="527"/>
      <c r="AK11" s="527"/>
      <c r="AL11" s="527"/>
      <c r="AM11" s="527"/>
      <c r="AN11" s="527"/>
      <c r="AO11" s="527"/>
      <c r="AP11" s="527"/>
      <c r="AQ11" s="527"/>
      <c r="AR11" s="527"/>
      <c r="AS11" s="527"/>
      <c r="AT11" s="527"/>
      <c r="AU11" s="527"/>
      <c r="AV11" s="527"/>
      <c r="AW11" s="527"/>
      <c r="AX11" s="527"/>
      <c r="AY11" s="527"/>
      <c r="AZ11" s="527"/>
      <c r="BA11" s="527"/>
      <c r="BB11" s="527"/>
      <c r="BC11" s="530">
        <f t="shared" ref="BC11:BS11" si="6">SUM(BC12:BC14)</f>
        <v>-384</v>
      </c>
      <c r="BD11" s="530">
        <f t="shared" si="6"/>
        <v>-351</v>
      </c>
      <c r="BE11" s="530">
        <f t="shared" si="6"/>
        <v>-357</v>
      </c>
      <c r="BF11" s="530">
        <f t="shared" si="6"/>
        <v>-347</v>
      </c>
      <c r="BG11" s="529">
        <f t="shared" si="6"/>
        <v>-404</v>
      </c>
      <c r="BH11" s="530">
        <f t="shared" si="6"/>
        <v>-372</v>
      </c>
      <c r="BI11" s="530">
        <f t="shared" si="6"/>
        <v>-373</v>
      </c>
      <c r="BJ11" s="531">
        <f t="shared" si="6"/>
        <v>-394</v>
      </c>
      <c r="BK11" s="530">
        <f t="shared" si="6"/>
        <v>-454</v>
      </c>
      <c r="BL11" s="530">
        <f t="shared" si="6"/>
        <v>-804</v>
      </c>
      <c r="BM11" s="530">
        <f t="shared" si="6"/>
        <v>-473</v>
      </c>
      <c r="BN11" s="530">
        <f t="shared" si="6"/>
        <v>-363</v>
      </c>
      <c r="BO11" s="529">
        <f t="shared" si="6"/>
        <v>-485</v>
      </c>
      <c r="BP11" s="530">
        <f t="shared" si="6"/>
        <v>-468</v>
      </c>
      <c r="BQ11" s="530">
        <f t="shared" si="6"/>
        <v>-455</v>
      </c>
      <c r="BR11" s="531">
        <f t="shared" si="6"/>
        <v>-546</v>
      </c>
      <c r="BS11" s="530">
        <f t="shared" si="6"/>
        <v>-545</v>
      </c>
      <c r="BT11" s="530">
        <f t="shared" ref="BT11:BU11" si="7">SUM(BT12:BT14)</f>
        <v>-462</v>
      </c>
      <c r="BU11" s="530">
        <f t="shared" si="7"/>
        <v>-497</v>
      </c>
      <c r="BV11" s="530">
        <f t="shared" ref="BV11:BW11" si="8">SUM(BV12:BV14)</f>
        <v>-474</v>
      </c>
      <c r="BW11" s="529">
        <f t="shared" si="8"/>
        <v>-577</v>
      </c>
      <c r="BX11" s="530">
        <f t="shared" ref="BX11:BY11" si="9">SUM(BX12:BX14)</f>
        <v>-539</v>
      </c>
      <c r="BY11" s="530">
        <f t="shared" si="9"/>
        <v>-553</v>
      </c>
      <c r="BZ11" s="531">
        <f t="shared" ref="BZ11:CB11" si="10">SUM(BZ12:BZ14)</f>
        <v>-509</v>
      </c>
      <c r="CA11" s="530">
        <f t="shared" si="10"/>
        <v>-555</v>
      </c>
      <c r="CB11" s="530">
        <f t="shared" si="10"/>
        <v>-620</v>
      </c>
      <c r="CC11" s="530">
        <f t="shared" ref="CC11" si="11">SUM(CC12:CC14)</f>
        <v>-571</v>
      </c>
    </row>
    <row r="12" spans="1:81" s="182" customFormat="1" ht="13.5">
      <c r="A12" s="67" t="s">
        <v>532</v>
      </c>
      <c r="B12" s="509" t="s">
        <v>533</v>
      </c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  <c r="O12" s="483"/>
      <c r="P12" s="483"/>
      <c r="Q12" s="483"/>
      <c r="R12" s="483"/>
      <c r="S12" s="483"/>
      <c r="T12" s="483"/>
      <c r="U12" s="483"/>
      <c r="V12" s="483"/>
      <c r="W12" s="483"/>
      <c r="X12" s="483"/>
      <c r="Y12" s="483"/>
      <c r="Z12" s="483"/>
      <c r="AA12" s="483"/>
      <c r="AB12" s="483"/>
      <c r="AC12" s="483"/>
      <c r="AD12" s="483"/>
      <c r="AE12" s="483"/>
      <c r="AF12" s="483"/>
      <c r="AG12" s="483"/>
      <c r="AH12" s="483"/>
      <c r="AI12" s="483"/>
      <c r="AJ12" s="483"/>
      <c r="AK12" s="483"/>
      <c r="AL12" s="483"/>
      <c r="AM12" s="483"/>
      <c r="AN12" s="483"/>
      <c r="AO12" s="483"/>
      <c r="AP12" s="483"/>
      <c r="AQ12" s="468"/>
      <c r="AR12" s="468"/>
      <c r="AS12" s="468"/>
      <c r="AT12" s="468"/>
      <c r="AU12" s="468"/>
      <c r="AV12" s="468"/>
      <c r="AW12" s="468"/>
      <c r="AX12" s="468"/>
      <c r="AY12" s="468"/>
      <c r="AZ12" s="468"/>
      <c r="BA12" s="468"/>
      <c r="BB12" s="468"/>
      <c r="BC12" s="469">
        <v>-154</v>
      </c>
      <c r="BD12" s="469">
        <v>-154</v>
      </c>
      <c r="BE12" s="469">
        <v>-164</v>
      </c>
      <c r="BF12" s="469">
        <v>-177</v>
      </c>
      <c r="BG12" s="470">
        <v>-178</v>
      </c>
      <c r="BH12" s="469">
        <v>-177</v>
      </c>
      <c r="BI12" s="469">
        <v>-181</v>
      </c>
      <c r="BJ12" s="471">
        <v>-210</v>
      </c>
      <c r="BK12" s="469">
        <v>-176</v>
      </c>
      <c r="BL12" s="469">
        <v>-206</v>
      </c>
      <c r="BM12" s="469">
        <v>-206</v>
      </c>
      <c r="BN12" s="469">
        <v>-219</v>
      </c>
      <c r="BO12" s="470">
        <v>-208</v>
      </c>
      <c r="BP12" s="469">
        <v>-230</v>
      </c>
      <c r="BQ12" s="469">
        <v>-238</v>
      </c>
      <c r="BR12" s="471">
        <v>-297</v>
      </c>
      <c r="BS12" s="469">
        <v>-247</v>
      </c>
      <c r="BT12" s="469">
        <v>-239</v>
      </c>
      <c r="BU12" s="469">
        <v>-258</v>
      </c>
      <c r="BV12" s="469">
        <v>-279</v>
      </c>
      <c r="BW12" s="470">
        <v>-265</v>
      </c>
      <c r="BX12" s="469">
        <v>-249</v>
      </c>
      <c r="BY12" s="469">
        <v>-274</v>
      </c>
      <c r="BZ12" s="471">
        <v>-293</v>
      </c>
      <c r="CA12" s="469">
        <v>-282</v>
      </c>
      <c r="CB12" s="469">
        <v>-300</v>
      </c>
      <c r="CC12" s="469">
        <v>-305</v>
      </c>
    </row>
    <row r="13" spans="1:81" s="181" customFormat="1" ht="13.5">
      <c r="A13" s="61" t="s">
        <v>534</v>
      </c>
      <c r="B13" s="502" t="s">
        <v>535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3"/>
      <c r="Q13" s="483"/>
      <c r="R13" s="483"/>
      <c r="S13" s="483"/>
      <c r="T13" s="483"/>
      <c r="U13" s="483"/>
      <c r="V13" s="483"/>
      <c r="W13" s="483"/>
      <c r="X13" s="483"/>
      <c r="Y13" s="483"/>
      <c r="Z13" s="483"/>
      <c r="AA13" s="483"/>
      <c r="AB13" s="483"/>
      <c r="AC13" s="483"/>
      <c r="AD13" s="483"/>
      <c r="AE13" s="483"/>
      <c r="AF13" s="483"/>
      <c r="AG13" s="483"/>
      <c r="AH13" s="483"/>
      <c r="AI13" s="483"/>
      <c r="AJ13" s="483"/>
      <c r="AK13" s="483"/>
      <c r="AL13" s="483"/>
      <c r="AM13" s="483"/>
      <c r="AN13" s="483"/>
      <c r="AO13" s="483"/>
      <c r="AP13" s="483"/>
      <c r="AQ13" s="468"/>
      <c r="AR13" s="468"/>
      <c r="AS13" s="468"/>
      <c r="AT13" s="468"/>
      <c r="AU13" s="468"/>
      <c r="AV13" s="468"/>
      <c r="AW13" s="468"/>
      <c r="AX13" s="468"/>
      <c r="AY13" s="468"/>
      <c r="AZ13" s="468"/>
      <c r="BA13" s="468"/>
      <c r="BB13" s="468"/>
      <c r="BC13" s="469">
        <v>-49</v>
      </c>
      <c r="BD13" s="469">
        <v>-48</v>
      </c>
      <c r="BE13" s="469">
        <v>-46</v>
      </c>
      <c r="BF13" s="469">
        <v>-49</v>
      </c>
      <c r="BG13" s="470">
        <v>-45</v>
      </c>
      <c r="BH13" s="469">
        <v>-44</v>
      </c>
      <c r="BI13" s="469">
        <v>-42</v>
      </c>
      <c r="BJ13" s="471">
        <v>-43</v>
      </c>
      <c r="BK13" s="469">
        <v>-42</v>
      </c>
      <c r="BL13" s="469">
        <v>-41</v>
      </c>
      <c r="BM13" s="469">
        <v>-42</v>
      </c>
      <c r="BN13" s="469">
        <v>-42</v>
      </c>
      <c r="BO13" s="470">
        <v>-42</v>
      </c>
      <c r="BP13" s="469">
        <v>-40</v>
      </c>
      <c r="BQ13" s="469">
        <v>-40</v>
      </c>
      <c r="BR13" s="471">
        <v>-62</v>
      </c>
      <c r="BS13" s="469">
        <v>-45</v>
      </c>
      <c r="BT13" s="469">
        <v>-40</v>
      </c>
      <c r="BU13" s="469">
        <v>-47</v>
      </c>
      <c r="BV13" s="469">
        <v>-49</v>
      </c>
      <c r="BW13" s="470">
        <v>-46</v>
      </c>
      <c r="BX13" s="469">
        <v>-40</v>
      </c>
      <c r="BY13" s="469">
        <v>-44</v>
      </c>
      <c r="BZ13" s="471">
        <v>-50</v>
      </c>
      <c r="CA13" s="469">
        <v>-43</v>
      </c>
      <c r="CB13" s="469">
        <v>-44</v>
      </c>
      <c r="CC13" s="469">
        <v>-49</v>
      </c>
    </row>
    <row r="14" spans="1:81" s="182" customFormat="1" ht="13.5">
      <c r="A14" s="61" t="s">
        <v>536</v>
      </c>
      <c r="B14" s="502" t="s">
        <v>537</v>
      </c>
      <c r="C14" s="483"/>
      <c r="D14" s="483"/>
      <c r="E14" s="483"/>
      <c r="F14" s="483"/>
      <c r="G14" s="483"/>
      <c r="H14" s="483"/>
      <c r="I14" s="483"/>
      <c r="J14" s="483"/>
      <c r="K14" s="483"/>
      <c r="L14" s="483"/>
      <c r="M14" s="483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3"/>
      <c r="AH14" s="483"/>
      <c r="AI14" s="483"/>
      <c r="AJ14" s="483"/>
      <c r="AK14" s="483"/>
      <c r="AL14" s="483"/>
      <c r="AM14" s="483"/>
      <c r="AN14" s="483"/>
      <c r="AO14" s="483"/>
      <c r="AP14" s="483"/>
      <c r="AQ14" s="468"/>
      <c r="AR14" s="468"/>
      <c r="AS14" s="468"/>
      <c r="AT14" s="468"/>
      <c r="AU14" s="468"/>
      <c r="AV14" s="468"/>
      <c r="AW14" s="468"/>
      <c r="AX14" s="468"/>
      <c r="AY14" s="468"/>
      <c r="AZ14" s="468"/>
      <c r="BA14" s="468"/>
      <c r="BB14" s="468"/>
      <c r="BC14" s="469">
        <v>-181</v>
      </c>
      <c r="BD14" s="469">
        <v>-149</v>
      </c>
      <c r="BE14" s="469">
        <v>-147</v>
      </c>
      <c r="BF14" s="469">
        <v>-121</v>
      </c>
      <c r="BG14" s="470">
        <v>-181</v>
      </c>
      <c r="BH14" s="469">
        <v>-151</v>
      </c>
      <c r="BI14" s="469">
        <v>-150</v>
      </c>
      <c r="BJ14" s="471">
        <v>-141</v>
      </c>
      <c r="BK14" s="469">
        <v>-236</v>
      </c>
      <c r="BL14" s="469">
        <v>-557</v>
      </c>
      <c r="BM14" s="469">
        <v>-225</v>
      </c>
      <c r="BN14" s="469">
        <v>-102</v>
      </c>
      <c r="BO14" s="470">
        <v>-235</v>
      </c>
      <c r="BP14" s="469">
        <v>-198</v>
      </c>
      <c r="BQ14" s="469">
        <v>-177</v>
      </c>
      <c r="BR14" s="471">
        <v>-187</v>
      </c>
      <c r="BS14" s="469">
        <v>-253</v>
      </c>
      <c r="BT14" s="469">
        <v>-183</v>
      </c>
      <c r="BU14" s="469">
        <v>-192</v>
      </c>
      <c r="BV14" s="469">
        <v>-146</v>
      </c>
      <c r="BW14" s="470">
        <v>-266</v>
      </c>
      <c r="BX14" s="469">
        <v>-250</v>
      </c>
      <c r="BY14" s="469">
        <v>-235</v>
      </c>
      <c r="BZ14" s="471">
        <v>-166</v>
      </c>
      <c r="CA14" s="469">
        <v>-230</v>
      </c>
      <c r="CB14" s="469">
        <v>-276</v>
      </c>
      <c r="CC14" s="469">
        <v>-217</v>
      </c>
    </row>
    <row r="15" spans="1:81" s="182" customFormat="1" ht="13.5">
      <c r="A15" s="183" t="s">
        <v>538</v>
      </c>
      <c r="B15" s="503" t="s">
        <v>539</v>
      </c>
      <c r="C15" s="527"/>
      <c r="D15" s="527"/>
      <c r="E15" s="527"/>
      <c r="F15" s="527"/>
      <c r="G15" s="527"/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/>
      <c r="Z15" s="527"/>
      <c r="AA15" s="527"/>
      <c r="AB15" s="527"/>
      <c r="AC15" s="527"/>
      <c r="AD15" s="527"/>
      <c r="AE15" s="527"/>
      <c r="AF15" s="527"/>
      <c r="AG15" s="527"/>
      <c r="AH15" s="527"/>
      <c r="AI15" s="527"/>
      <c r="AJ15" s="527"/>
      <c r="AK15" s="527"/>
      <c r="AL15" s="527"/>
      <c r="AM15" s="527"/>
      <c r="AN15" s="527"/>
      <c r="AO15" s="527"/>
      <c r="AP15" s="527"/>
      <c r="AQ15" s="527"/>
      <c r="AR15" s="527"/>
      <c r="AS15" s="527"/>
      <c r="AT15" s="527"/>
      <c r="AU15" s="527"/>
      <c r="AV15" s="527"/>
      <c r="AW15" s="527"/>
      <c r="AX15" s="527"/>
      <c r="AY15" s="527"/>
      <c r="AZ15" s="527"/>
      <c r="BA15" s="527"/>
      <c r="BB15" s="527"/>
      <c r="BC15" s="530">
        <f t="shared" ref="BC15:BP15" si="12">BC6+BC11</f>
        <v>358</v>
      </c>
      <c r="BD15" s="530">
        <f t="shared" si="12"/>
        <v>359</v>
      </c>
      <c r="BE15" s="530">
        <f t="shared" si="12"/>
        <v>390</v>
      </c>
      <c r="BF15" s="530">
        <f t="shared" si="12"/>
        <v>416</v>
      </c>
      <c r="BG15" s="529">
        <f t="shared" si="12"/>
        <v>379</v>
      </c>
      <c r="BH15" s="530">
        <f t="shared" si="12"/>
        <v>432</v>
      </c>
      <c r="BI15" s="530">
        <f t="shared" si="12"/>
        <v>468</v>
      </c>
      <c r="BJ15" s="531">
        <f t="shared" si="12"/>
        <v>483</v>
      </c>
      <c r="BK15" s="530">
        <f t="shared" si="12"/>
        <v>641</v>
      </c>
      <c r="BL15" s="530">
        <f t="shared" si="12"/>
        <v>298</v>
      </c>
      <c r="BM15" s="530">
        <f t="shared" si="12"/>
        <v>-1076</v>
      </c>
      <c r="BN15" s="530">
        <f t="shared" si="12"/>
        <v>624</v>
      </c>
      <c r="BO15" s="529">
        <f t="shared" si="12"/>
        <v>512</v>
      </c>
      <c r="BP15" s="530">
        <f t="shared" si="12"/>
        <v>640</v>
      </c>
      <c r="BQ15" s="530">
        <f>BQ6+BQ11</f>
        <v>661</v>
      </c>
      <c r="BR15" s="531">
        <f>BR6+BR11</f>
        <v>701</v>
      </c>
      <c r="BS15" s="530">
        <f>BS6+BS11</f>
        <v>632</v>
      </c>
      <c r="BT15" s="530">
        <f t="shared" ref="BT15:BU15" si="13">BT6+BT11</f>
        <v>668</v>
      </c>
      <c r="BU15" s="530">
        <f t="shared" si="13"/>
        <v>830</v>
      </c>
      <c r="BV15" s="530">
        <f t="shared" ref="BV15" si="14">BV6+BV11</f>
        <v>826</v>
      </c>
      <c r="BW15" s="529">
        <f t="shared" ref="BW15:CB15" si="15">BW6+BW11</f>
        <v>704</v>
      </c>
      <c r="BX15" s="530">
        <f t="shared" si="15"/>
        <v>760</v>
      </c>
      <c r="BY15" s="530">
        <f t="shared" si="15"/>
        <v>797</v>
      </c>
      <c r="BZ15" s="531">
        <f t="shared" si="15"/>
        <v>892</v>
      </c>
      <c r="CA15" s="530">
        <f t="shared" si="15"/>
        <v>855</v>
      </c>
      <c r="CB15" s="530">
        <f t="shared" si="15"/>
        <v>999</v>
      </c>
      <c r="CC15" s="530">
        <f t="shared" ref="CC15" si="16">CC6+CC11</f>
        <v>850</v>
      </c>
    </row>
    <row r="16" spans="1:81" s="182" customFormat="1" ht="13.5">
      <c r="A16" s="67" t="s">
        <v>199</v>
      </c>
      <c r="B16" s="509" t="s">
        <v>540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83"/>
      <c r="T16" s="483"/>
      <c r="U16" s="483"/>
      <c r="V16" s="483"/>
      <c r="W16" s="483"/>
      <c r="X16" s="483"/>
      <c r="Y16" s="483"/>
      <c r="Z16" s="483"/>
      <c r="AA16" s="483"/>
      <c r="AB16" s="483"/>
      <c r="AC16" s="483"/>
      <c r="AD16" s="483"/>
      <c r="AE16" s="483"/>
      <c r="AF16" s="483"/>
      <c r="AG16" s="483"/>
      <c r="AH16" s="483"/>
      <c r="AI16" s="483"/>
      <c r="AJ16" s="483"/>
      <c r="AK16" s="483"/>
      <c r="AL16" s="483"/>
      <c r="AM16" s="483"/>
      <c r="AN16" s="483"/>
      <c r="AO16" s="483"/>
      <c r="AP16" s="483"/>
      <c r="AQ16" s="468"/>
      <c r="AR16" s="468"/>
      <c r="AS16" s="468"/>
      <c r="AT16" s="468"/>
      <c r="AU16" s="468"/>
      <c r="AV16" s="468"/>
      <c r="AW16" s="468"/>
      <c r="AX16" s="468"/>
      <c r="AY16" s="468"/>
      <c r="AZ16" s="468"/>
      <c r="BA16" s="468"/>
      <c r="BB16" s="468"/>
      <c r="BC16" s="469">
        <v>-109</v>
      </c>
      <c r="BD16" s="469">
        <v>-61</v>
      </c>
      <c r="BE16" s="469">
        <v>-62</v>
      </c>
      <c r="BF16" s="469">
        <v>-84</v>
      </c>
      <c r="BG16" s="470">
        <v>-68</v>
      </c>
      <c r="BH16" s="469">
        <v>27</v>
      </c>
      <c r="BI16" s="469">
        <v>-32</v>
      </c>
      <c r="BJ16" s="471">
        <v>-6</v>
      </c>
      <c r="BK16" s="469">
        <v>-61</v>
      </c>
      <c r="BL16" s="469">
        <v>-111</v>
      </c>
      <c r="BM16" s="469">
        <v>-19</v>
      </c>
      <c r="BN16" s="469">
        <v>-102</v>
      </c>
      <c r="BO16" s="470">
        <v>-20</v>
      </c>
      <c r="BP16" s="469">
        <v>-60</v>
      </c>
      <c r="BQ16" s="469">
        <v>-46</v>
      </c>
      <c r="BR16" s="471">
        <v>121</v>
      </c>
      <c r="BS16" s="469">
        <v>-33</v>
      </c>
      <c r="BT16" s="469">
        <v>-27</v>
      </c>
      <c r="BU16" s="469">
        <v>84</v>
      </c>
      <c r="BV16" s="469">
        <v>-53</v>
      </c>
      <c r="BW16" s="470">
        <v>-23</v>
      </c>
      <c r="BX16" s="469">
        <v>43</v>
      </c>
      <c r="BY16" s="469">
        <v>-51</v>
      </c>
      <c r="BZ16" s="471">
        <v>-74</v>
      </c>
      <c r="CA16" s="469">
        <v>-18</v>
      </c>
      <c r="CB16" s="469">
        <v>54</v>
      </c>
      <c r="CC16" s="469">
        <v>-30</v>
      </c>
    </row>
    <row r="17" spans="1:81" s="182" customFormat="1" ht="13.5">
      <c r="A17" s="67" t="s">
        <v>541</v>
      </c>
      <c r="B17" s="509" t="s">
        <v>542</v>
      </c>
      <c r="C17" s="483"/>
      <c r="D17" s="483"/>
      <c r="E17" s="483"/>
      <c r="F17" s="483"/>
      <c r="G17" s="483"/>
      <c r="H17" s="483"/>
      <c r="I17" s="483"/>
      <c r="J17" s="483"/>
      <c r="K17" s="483"/>
      <c r="L17" s="483"/>
      <c r="M17" s="483"/>
      <c r="N17" s="483"/>
      <c r="O17" s="483"/>
      <c r="P17" s="483"/>
      <c r="Q17" s="483"/>
      <c r="R17" s="483"/>
      <c r="S17" s="483"/>
      <c r="T17" s="483"/>
      <c r="U17" s="483"/>
      <c r="V17" s="483"/>
      <c r="W17" s="483"/>
      <c r="X17" s="483"/>
      <c r="Y17" s="483"/>
      <c r="Z17" s="483"/>
      <c r="AA17" s="483"/>
      <c r="AB17" s="483"/>
      <c r="AC17" s="483"/>
      <c r="AD17" s="483"/>
      <c r="AE17" s="483"/>
      <c r="AF17" s="483"/>
      <c r="AG17" s="483"/>
      <c r="AH17" s="483"/>
      <c r="AI17" s="483"/>
      <c r="AJ17" s="483"/>
      <c r="AK17" s="483"/>
      <c r="AL17" s="483"/>
      <c r="AM17" s="483"/>
      <c r="AN17" s="483"/>
      <c r="AO17" s="483"/>
      <c r="AP17" s="483"/>
      <c r="AQ17" s="468"/>
      <c r="AR17" s="468"/>
      <c r="AS17" s="468"/>
      <c r="AT17" s="468"/>
      <c r="AU17" s="468"/>
      <c r="AV17" s="468"/>
      <c r="AW17" s="468"/>
      <c r="AX17" s="468"/>
      <c r="AY17" s="468"/>
      <c r="AZ17" s="468"/>
      <c r="BA17" s="468"/>
      <c r="BB17" s="468"/>
      <c r="BC17" s="469">
        <v>0</v>
      </c>
      <c r="BD17" s="469">
        <v>-10</v>
      </c>
      <c r="BE17" s="469">
        <v>-20</v>
      </c>
      <c r="BF17" s="469">
        <v>-240</v>
      </c>
      <c r="BG17" s="470">
        <v>0</v>
      </c>
      <c r="BH17" s="469">
        <v>0</v>
      </c>
      <c r="BI17" s="469">
        <v>0</v>
      </c>
      <c r="BJ17" s="471">
        <v>-56</v>
      </c>
      <c r="BK17" s="469">
        <v>-1</v>
      </c>
      <c r="BL17" s="469">
        <v>0</v>
      </c>
      <c r="BM17" s="469">
        <v>0</v>
      </c>
      <c r="BN17" s="469">
        <v>-293</v>
      </c>
      <c r="BO17" s="470">
        <v>0</v>
      </c>
      <c r="BP17" s="469">
        <v>0</v>
      </c>
      <c r="BQ17" s="469">
        <v>0</v>
      </c>
      <c r="BR17" s="471">
        <v>-106</v>
      </c>
      <c r="BS17" s="469">
        <v>-1</v>
      </c>
      <c r="BT17" s="469">
        <v>-26</v>
      </c>
      <c r="BU17" s="469">
        <v>0</v>
      </c>
      <c r="BV17" s="469">
        <v>-65</v>
      </c>
      <c r="BW17" s="470">
        <v>0</v>
      </c>
      <c r="BX17" s="469">
        <v>-1</v>
      </c>
      <c r="BY17" s="469">
        <v>0</v>
      </c>
      <c r="BZ17" s="471">
        <v>-59</v>
      </c>
      <c r="CA17" s="469">
        <v>-1</v>
      </c>
      <c r="CB17" s="469">
        <v>-1</v>
      </c>
      <c r="CC17" s="469">
        <v>-1</v>
      </c>
    </row>
    <row r="18" spans="1:81" s="182" customFormat="1" ht="13.5">
      <c r="A18" s="67" t="s">
        <v>543</v>
      </c>
      <c r="B18" s="509" t="s">
        <v>544</v>
      </c>
      <c r="C18" s="483"/>
      <c r="D18" s="483"/>
      <c r="E18" s="483"/>
      <c r="F18" s="483"/>
      <c r="G18" s="483"/>
      <c r="H18" s="483"/>
      <c r="I18" s="483"/>
      <c r="J18" s="483"/>
      <c r="K18" s="483"/>
      <c r="L18" s="483"/>
      <c r="M18" s="483"/>
      <c r="N18" s="483"/>
      <c r="O18" s="483"/>
      <c r="P18" s="483"/>
      <c r="Q18" s="483"/>
      <c r="R18" s="483"/>
      <c r="S18" s="483"/>
      <c r="T18" s="483"/>
      <c r="U18" s="483"/>
      <c r="V18" s="483"/>
      <c r="W18" s="483"/>
      <c r="X18" s="483"/>
      <c r="Y18" s="483"/>
      <c r="Z18" s="483"/>
      <c r="AA18" s="483"/>
      <c r="AB18" s="483"/>
      <c r="AC18" s="483"/>
      <c r="AD18" s="483"/>
      <c r="AE18" s="483"/>
      <c r="AF18" s="483"/>
      <c r="AG18" s="483"/>
      <c r="AH18" s="483"/>
      <c r="AI18" s="483"/>
      <c r="AJ18" s="483"/>
      <c r="AK18" s="483"/>
      <c r="AL18" s="483"/>
      <c r="AM18" s="483"/>
      <c r="AN18" s="483"/>
      <c r="AO18" s="483"/>
      <c r="AP18" s="483"/>
      <c r="AQ18" s="468"/>
      <c r="AR18" s="468"/>
      <c r="AS18" s="468"/>
      <c r="AT18" s="468"/>
      <c r="AU18" s="468"/>
      <c r="AV18" s="468"/>
      <c r="AW18" s="468"/>
      <c r="AX18" s="468"/>
      <c r="AY18" s="468"/>
      <c r="AZ18" s="468"/>
      <c r="BA18" s="468"/>
      <c r="BB18" s="468"/>
      <c r="BC18" s="469">
        <v>-47</v>
      </c>
      <c r="BD18" s="469">
        <v>-49</v>
      </c>
      <c r="BE18" s="469">
        <v>-50</v>
      </c>
      <c r="BF18" s="469">
        <v>-51</v>
      </c>
      <c r="BG18" s="470">
        <v>-53</v>
      </c>
      <c r="BH18" s="469">
        <v>-56</v>
      </c>
      <c r="BI18" s="469">
        <v>-59</v>
      </c>
      <c r="BJ18" s="471">
        <v>-64</v>
      </c>
      <c r="BK18" s="469">
        <v>-62</v>
      </c>
      <c r="BL18" s="469">
        <v>-63</v>
      </c>
      <c r="BM18" s="469">
        <v>-61</v>
      </c>
      <c r="BN18" s="469">
        <v>-61</v>
      </c>
      <c r="BO18" s="470">
        <v>-57</v>
      </c>
      <c r="BP18" s="469">
        <v>-57</v>
      </c>
      <c r="BQ18" s="469">
        <v>-59</v>
      </c>
      <c r="BR18" s="471">
        <v>-58</v>
      </c>
      <c r="BS18" s="469">
        <v>-76</v>
      </c>
      <c r="BT18" s="469">
        <v>-73</v>
      </c>
      <c r="BU18" s="469">
        <v>-74</v>
      </c>
      <c r="BV18" s="469">
        <v>-80</v>
      </c>
      <c r="BW18" s="470">
        <v>-83</v>
      </c>
      <c r="BX18" s="469">
        <v>-83</v>
      </c>
      <c r="BY18" s="469">
        <v>-86</v>
      </c>
      <c r="BZ18" s="471">
        <v>-74</v>
      </c>
      <c r="CA18" s="469">
        <v>-89</v>
      </c>
      <c r="CB18" s="469">
        <v>-97</v>
      </c>
      <c r="CC18" s="469">
        <v>-97</v>
      </c>
    </row>
    <row r="19" spans="1:81" s="182" customFormat="1" ht="13.5">
      <c r="A19" s="48" t="s">
        <v>545</v>
      </c>
      <c r="B19" s="48" t="s">
        <v>546</v>
      </c>
      <c r="C19" s="322"/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241">
        <f t="shared" ref="BC19:BP19" si="17">BC15+BC16+BC18+BC17</f>
        <v>202</v>
      </c>
      <c r="BD19" s="241">
        <f t="shared" si="17"/>
        <v>239</v>
      </c>
      <c r="BE19" s="241">
        <f t="shared" si="17"/>
        <v>258</v>
      </c>
      <c r="BF19" s="241">
        <f t="shared" si="17"/>
        <v>41</v>
      </c>
      <c r="BG19" s="240">
        <f t="shared" si="17"/>
        <v>258</v>
      </c>
      <c r="BH19" s="241">
        <f t="shared" si="17"/>
        <v>403</v>
      </c>
      <c r="BI19" s="241">
        <f t="shared" si="17"/>
        <v>377</v>
      </c>
      <c r="BJ19" s="245">
        <f t="shared" si="17"/>
        <v>357</v>
      </c>
      <c r="BK19" s="241">
        <f t="shared" si="17"/>
        <v>517</v>
      </c>
      <c r="BL19" s="241">
        <f t="shared" si="17"/>
        <v>124</v>
      </c>
      <c r="BM19" s="241">
        <f t="shared" si="17"/>
        <v>-1156</v>
      </c>
      <c r="BN19" s="241">
        <f t="shared" si="17"/>
        <v>168</v>
      </c>
      <c r="BO19" s="240">
        <f t="shared" si="17"/>
        <v>435</v>
      </c>
      <c r="BP19" s="241">
        <f t="shared" si="17"/>
        <v>523</v>
      </c>
      <c r="BQ19" s="241">
        <f>BQ15+BQ16+BQ18+BQ17</f>
        <v>556</v>
      </c>
      <c r="BR19" s="245">
        <f>BR15+BR16+BR18+BR17</f>
        <v>658</v>
      </c>
      <c r="BS19" s="241">
        <f>BS15+BS16+BS18+BS17</f>
        <v>522</v>
      </c>
      <c r="BT19" s="241">
        <f t="shared" ref="BT19:BU19" si="18">BT15+BT16+BT18+BT17</f>
        <v>542</v>
      </c>
      <c r="BU19" s="241">
        <f t="shared" si="18"/>
        <v>840</v>
      </c>
      <c r="BV19" s="241">
        <f t="shared" ref="BV19" si="19">BV15+BV16+BV18+BV17</f>
        <v>628</v>
      </c>
      <c r="BW19" s="240">
        <f t="shared" ref="BW19:CB19" si="20">BW15+BW16+BW18+BW17</f>
        <v>598</v>
      </c>
      <c r="BX19" s="241">
        <f t="shared" si="20"/>
        <v>719</v>
      </c>
      <c r="BY19" s="241">
        <f t="shared" si="20"/>
        <v>660</v>
      </c>
      <c r="BZ19" s="245">
        <f t="shared" si="20"/>
        <v>685</v>
      </c>
      <c r="CA19" s="241">
        <f t="shared" si="20"/>
        <v>747</v>
      </c>
      <c r="CB19" s="241">
        <f t="shared" si="20"/>
        <v>955</v>
      </c>
      <c r="CC19" s="241">
        <f t="shared" ref="CC19" si="21">CC15+CC16+CC18+CC17</f>
        <v>722</v>
      </c>
    </row>
    <row r="20" spans="1:81" ht="13.5">
      <c r="A20" s="184"/>
      <c r="B20" s="184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  <c r="AT20" s="159"/>
      <c r="AU20" s="159"/>
      <c r="AV20" s="159"/>
      <c r="AW20" s="159"/>
      <c r="AX20" s="159"/>
      <c r="AY20" s="159"/>
      <c r="AZ20" s="159"/>
      <c r="BA20" s="159"/>
      <c r="BB20" s="159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6"/>
      <c r="BS20" s="186"/>
      <c r="BT20" s="186"/>
      <c r="BU20" s="186"/>
      <c r="BV20" s="186"/>
      <c r="BW20" s="186"/>
      <c r="BX20" s="186"/>
      <c r="BY20" s="186"/>
      <c r="BZ20" s="186"/>
      <c r="CA20" s="186"/>
      <c r="CB20" s="186"/>
      <c r="CC20" s="186"/>
    </row>
    <row r="21" spans="1:81" ht="13.5">
      <c r="A21" s="401" t="s">
        <v>547</v>
      </c>
      <c r="B21" s="401" t="s">
        <v>548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187"/>
      <c r="AR21" s="187"/>
      <c r="AS21" s="187"/>
      <c r="AT21" s="187"/>
      <c r="AU21" s="187"/>
      <c r="AV21" s="187"/>
      <c r="AW21" s="187"/>
      <c r="AX21" s="187"/>
      <c r="AY21" s="187"/>
      <c r="AZ21" s="187"/>
      <c r="BA21" s="187"/>
      <c r="BB21" s="187"/>
      <c r="BC21" s="187"/>
      <c r="BD21" s="187"/>
      <c r="BE21" s="187"/>
      <c r="BF21" s="187"/>
      <c r="BG21" s="187"/>
      <c r="BH21" s="187"/>
      <c r="BI21" s="187"/>
      <c r="BJ21" s="187"/>
      <c r="BK21" s="187"/>
      <c r="BL21" s="187"/>
      <c r="BM21" s="187"/>
      <c r="BN21" s="187"/>
      <c r="BO21" s="187"/>
      <c r="BP21" s="187"/>
      <c r="BQ21" s="187"/>
      <c r="BR21" s="187"/>
    </row>
    <row r="22" spans="1:81" ht="13.5">
      <c r="A22" s="402"/>
      <c r="B22" s="402"/>
    </row>
    <row r="23" spans="1:81" ht="13.5" hidden="1" customHeight="1">
      <c r="A23" s="2"/>
      <c r="B23" s="2"/>
      <c r="AT23" s="321"/>
    </row>
    <row r="24" spans="1:81" ht="13.5" hidden="1" customHeight="1">
      <c r="A24" s="2"/>
      <c r="B24" s="2"/>
      <c r="AQ24" s="82"/>
      <c r="AR24" s="82"/>
      <c r="AS24" s="82"/>
      <c r="AT24" s="82"/>
      <c r="AW24" s="82"/>
      <c r="BA24" s="82"/>
      <c r="BE24" s="82"/>
      <c r="BI24" s="82"/>
      <c r="BM24" s="82"/>
      <c r="BQ24" s="82"/>
    </row>
    <row r="25" spans="1:81" ht="13.5" hidden="1" customHeight="1">
      <c r="A25" s="2"/>
      <c r="B25" s="2"/>
    </row>
    <row r="26" spans="1:81" ht="13.5" hidden="1" customHeight="1">
      <c r="A26" s="2"/>
      <c r="B26" s="2"/>
    </row>
    <row r="27" spans="1:81" ht="13.5" hidden="1" customHeight="1">
      <c r="A27" s="2"/>
      <c r="B27" s="2"/>
    </row>
    <row r="28" spans="1:81" ht="13.5" hidden="1" customHeight="1">
      <c r="A28" s="2"/>
      <c r="B28" s="2"/>
    </row>
    <row r="29" spans="1:81" ht="13.5" hidden="1" customHeight="1">
      <c r="A29" s="2"/>
      <c r="B29" s="2"/>
    </row>
    <row r="30" spans="1:81" ht="13.5" hidden="1" customHeight="1">
      <c r="A30" s="2"/>
      <c r="B30" s="2"/>
    </row>
    <row r="31" spans="1:81" ht="13.5" hidden="1" customHeight="1">
      <c r="A31" s="2"/>
      <c r="B31" s="2"/>
    </row>
    <row r="32" spans="1:81" ht="13.5" hidden="1" customHeight="1">
      <c r="A32" s="2"/>
      <c r="B32" s="2"/>
    </row>
    <row r="33" s="2" customFormat="1" ht="13.5" hidden="1" customHeight="1"/>
    <row r="34" s="2" customFormat="1" ht="13.5" hidden="1" customHeight="1"/>
    <row r="35" s="2" customFormat="1" ht="13.5" hidden="1" customHeight="1"/>
    <row r="36" s="2" customFormat="1" ht="13.5" hidden="1" customHeight="1"/>
    <row r="37" s="2" customFormat="1" ht="13.5" hidden="1" customHeight="1"/>
    <row r="38" s="2" customFormat="1" ht="13.5" hidden="1" customHeight="1"/>
    <row r="39" s="2" customFormat="1" ht="13.5" hidden="1" customHeight="1"/>
    <row r="40" s="2" customFormat="1" ht="13.5" hidden="1" customHeight="1"/>
    <row r="41" s="2" customFormat="1" ht="13.5" hidden="1" customHeight="1"/>
    <row r="42" s="2" customFormat="1" ht="13.5" hidden="1" customHeight="1"/>
    <row r="43" s="2" customFormat="1" ht="13.5" hidden="1" customHeight="1"/>
    <row r="44" s="2" customFormat="1" ht="13.5" hidden="1" customHeight="1"/>
  </sheetData>
  <mergeCells count="24">
    <mergeCell ref="A21:A22"/>
    <mergeCell ref="B21:B22"/>
    <mergeCell ref="AQ3:AT3"/>
    <mergeCell ref="AU3:AX3"/>
    <mergeCell ref="AY3:BB3"/>
    <mergeCell ref="S3:V3"/>
    <mergeCell ref="W3:Z3"/>
    <mergeCell ref="AA3:AD3"/>
    <mergeCell ref="AE3:AH3"/>
    <mergeCell ref="AI3:AL3"/>
    <mergeCell ref="AM3:AP3"/>
    <mergeCell ref="CA3:CC3"/>
    <mergeCell ref="BW3:BZ3"/>
    <mergeCell ref="O3:R3"/>
    <mergeCell ref="A3:A4"/>
    <mergeCell ref="B3:B4"/>
    <mergeCell ref="C3:F3"/>
    <mergeCell ref="G3:J3"/>
    <mergeCell ref="K3:N3"/>
    <mergeCell ref="BO3:BR3"/>
    <mergeCell ref="BS3:BV3"/>
    <mergeCell ref="BC3:BF3"/>
    <mergeCell ref="BG3:BJ3"/>
    <mergeCell ref="BK3:BN3"/>
  </mergeCells>
  <hyperlinks>
    <hyperlink ref="A1:B1" location="'Spis tresci_Table of content'!Print_Area" display="Go back to Table of content" xr:uid="{49E9EEBA-0CC7-44B9-A726-32041A68C7CE}"/>
    <hyperlink ref="A1" location="'Spis tresci_Table of content'!A1" display="Go back to Table of content" xr:uid="{0E81A010-0B6E-4D90-93EC-E3BC06E232B0}"/>
    <hyperlink ref="B1" location="'Spis tresci_Table of content'!A1" display="Powrót do spisu treści" xr:uid="{EDA49534-67F7-476F-9AB5-041F1DFCF94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AE6D-2A17-47C2-94C8-AAB1105451E0}">
  <sheetPr>
    <tabColor rgb="FF92D050"/>
  </sheetPr>
  <dimension ref="A1:CH36"/>
  <sheetViews>
    <sheetView showGridLines="0" zoomScaleNormal="100" workbookViewId="0">
      <pane xSplit="2" ySplit="4" topLeftCell="BO5" activePane="bottomRight" state="frozen"/>
      <selection pane="topRight" activeCell="C1" sqref="C1"/>
      <selection pane="bottomLeft" activeCell="A5" sqref="A5"/>
      <selection pane="bottomRight" activeCell="CA22" sqref="CA22"/>
    </sheetView>
  </sheetViews>
  <sheetFormatPr defaultColWidth="0" defaultRowHeight="15" zeroHeight="1"/>
  <cols>
    <col min="1" max="1" width="63.42578125" customWidth="1"/>
    <col min="2" max="2" width="54.28515625" customWidth="1"/>
    <col min="3" max="58" width="8.7109375" hidden="1" customWidth="1"/>
    <col min="59" max="74" width="8.7109375" customWidth="1"/>
    <col min="75" max="75" width="8.85546875" customWidth="1"/>
    <col min="76" max="78" width="8.7109375" customWidth="1"/>
    <col min="79" max="79" width="8.85546875" customWidth="1"/>
    <col min="80" max="81" width="8.7109375" customWidth="1"/>
    <col min="82" max="83" width="5.5703125" customWidth="1"/>
    <col min="84" max="84" width="6.5703125" hidden="1" customWidth="1"/>
    <col min="85" max="85" width="6.28515625" hidden="1" customWidth="1"/>
    <col min="86" max="86" width="5.42578125" hidden="1" customWidth="1"/>
    <col min="87" max="16384" width="8.85546875" hidden="1"/>
  </cols>
  <sheetData>
    <row r="1" spans="1:81">
      <c r="A1" s="1" t="s">
        <v>0</v>
      </c>
      <c r="B1" s="1" t="s">
        <v>1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323"/>
      <c r="AC1" s="323"/>
      <c r="AD1" s="323"/>
      <c r="AE1" s="323"/>
      <c r="AF1" s="323"/>
      <c r="AG1" s="323"/>
      <c r="AH1" s="323"/>
      <c r="AI1" s="323"/>
      <c r="AJ1" s="323"/>
      <c r="AK1" s="323"/>
    </row>
    <row r="2" spans="1:81" ht="18" customHeight="1">
      <c r="A2" s="228" t="s">
        <v>356</v>
      </c>
      <c r="B2" s="211" t="s">
        <v>274</v>
      </c>
      <c r="C2" s="210"/>
      <c r="D2" s="210"/>
      <c r="E2" s="210"/>
      <c r="F2" s="210"/>
      <c r="G2" s="210"/>
      <c r="H2" s="324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</row>
    <row r="3" spans="1:81" ht="14.65" customHeight="1">
      <c r="A3" s="409" t="s">
        <v>564</v>
      </c>
      <c r="B3" s="409" t="s">
        <v>565</v>
      </c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6"/>
      <c r="AN3" s="406"/>
      <c r="AO3" s="406"/>
      <c r="AP3" s="406"/>
      <c r="AQ3" s="406"/>
      <c r="AR3" s="406"/>
      <c r="AS3" s="406"/>
      <c r="AT3" s="406"/>
      <c r="AU3" s="406"/>
      <c r="AV3" s="406"/>
      <c r="AW3" s="407"/>
      <c r="AX3" s="407"/>
      <c r="AY3" s="406"/>
      <c r="AZ3" s="406"/>
      <c r="BA3" s="407"/>
      <c r="BB3" s="407"/>
      <c r="BC3" s="403">
        <v>2020</v>
      </c>
      <c r="BD3" s="404"/>
      <c r="BE3" s="407"/>
      <c r="BF3" s="407"/>
      <c r="BG3" s="403">
        <v>2021</v>
      </c>
      <c r="BH3" s="404"/>
      <c r="BI3" s="407"/>
      <c r="BJ3" s="408"/>
      <c r="BK3" s="403">
        <v>2022</v>
      </c>
      <c r="BL3" s="404"/>
      <c r="BM3" s="407"/>
      <c r="BN3" s="408"/>
      <c r="BO3" s="403">
        <v>2023</v>
      </c>
      <c r="BP3" s="404"/>
      <c r="BQ3" s="407"/>
      <c r="BR3" s="408"/>
      <c r="BS3" s="403">
        <v>2024</v>
      </c>
      <c r="BT3" s="404"/>
      <c r="BU3" s="407"/>
      <c r="BV3" s="408"/>
      <c r="BW3" s="403">
        <v>2025</v>
      </c>
      <c r="BX3" s="404"/>
      <c r="BY3" s="404"/>
      <c r="BZ3" s="405"/>
      <c r="CA3" s="403">
        <v>2026</v>
      </c>
      <c r="CB3" s="404"/>
      <c r="CC3" s="404"/>
    </row>
    <row r="4" spans="1:81" ht="14.65" customHeight="1">
      <c r="A4" s="410"/>
      <c r="B4" s="410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5"/>
      <c r="AC4" s="325"/>
      <c r="AD4" s="325"/>
      <c r="AE4" s="325"/>
      <c r="AF4" s="325"/>
      <c r="AG4" s="325"/>
      <c r="AH4" s="325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325"/>
      <c r="AU4" s="325"/>
      <c r="AV4" s="325"/>
      <c r="AW4" s="325"/>
      <c r="AX4" s="325"/>
      <c r="AY4" s="325"/>
      <c r="AZ4" s="325"/>
      <c r="BA4" s="325"/>
      <c r="BB4" s="325"/>
      <c r="BC4" s="213" t="s">
        <v>6</v>
      </c>
      <c r="BD4" s="213" t="s">
        <v>7</v>
      </c>
      <c r="BE4" s="213" t="s">
        <v>8</v>
      </c>
      <c r="BF4" s="213" t="s">
        <v>9</v>
      </c>
      <c r="BG4" s="212" t="s">
        <v>6</v>
      </c>
      <c r="BH4" s="213" t="s">
        <v>7</v>
      </c>
      <c r="BI4" s="213" t="s">
        <v>8</v>
      </c>
      <c r="BJ4" s="214" t="s">
        <v>9</v>
      </c>
      <c r="BK4" s="212" t="s">
        <v>6</v>
      </c>
      <c r="BL4" s="213" t="s">
        <v>7</v>
      </c>
      <c r="BM4" s="213" t="s">
        <v>8</v>
      </c>
      <c r="BN4" s="214" t="s">
        <v>9</v>
      </c>
      <c r="BO4" s="212" t="s">
        <v>6</v>
      </c>
      <c r="BP4" s="213" t="s">
        <v>7</v>
      </c>
      <c r="BQ4" s="213" t="s">
        <v>8</v>
      </c>
      <c r="BR4" s="214" t="s">
        <v>9</v>
      </c>
      <c r="BS4" s="212" t="s">
        <v>6</v>
      </c>
      <c r="BT4" s="213" t="s">
        <v>7</v>
      </c>
      <c r="BU4" s="213" t="s">
        <v>8</v>
      </c>
      <c r="BV4" s="214" t="s">
        <v>9</v>
      </c>
      <c r="BW4" s="212" t="s">
        <v>6</v>
      </c>
      <c r="BX4" s="213" t="s">
        <v>7</v>
      </c>
      <c r="BY4" s="213" t="s">
        <v>8</v>
      </c>
      <c r="BZ4" s="214" t="s">
        <v>9</v>
      </c>
      <c r="CA4" s="213" t="s">
        <v>6</v>
      </c>
      <c r="CB4" s="213" t="s">
        <v>7</v>
      </c>
      <c r="CC4" s="213" t="s">
        <v>8</v>
      </c>
    </row>
    <row r="5" spans="1:81">
      <c r="A5" s="215" t="s">
        <v>10</v>
      </c>
      <c r="B5" s="215" t="s">
        <v>11</v>
      </c>
      <c r="C5" s="326"/>
      <c r="D5" s="327"/>
      <c r="E5" s="326"/>
      <c r="F5" s="327"/>
      <c r="G5" s="326"/>
      <c r="H5" s="327"/>
      <c r="I5" s="326"/>
      <c r="J5" s="327"/>
      <c r="K5" s="326"/>
      <c r="L5" s="327"/>
      <c r="M5" s="326"/>
      <c r="N5" s="327"/>
      <c r="O5" s="326"/>
      <c r="P5" s="327"/>
      <c r="Q5" s="326"/>
      <c r="R5" s="327"/>
      <c r="S5" s="326"/>
      <c r="T5" s="327"/>
      <c r="U5" s="326"/>
      <c r="V5" s="327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215"/>
      <c r="BD5" s="215"/>
      <c r="BE5" s="215"/>
      <c r="BF5" s="215"/>
      <c r="BG5" s="216"/>
      <c r="BH5" s="215"/>
      <c r="BI5" s="215"/>
      <c r="BJ5" s="217"/>
      <c r="BK5" s="216"/>
      <c r="BL5" s="215"/>
      <c r="BM5" s="215"/>
      <c r="BN5" s="217"/>
      <c r="BO5" s="216"/>
      <c r="BP5" s="215"/>
      <c r="BQ5" s="215"/>
      <c r="BR5" s="217"/>
      <c r="BS5" s="227"/>
      <c r="BT5" s="215"/>
      <c r="BU5" s="209"/>
      <c r="BV5" s="258"/>
      <c r="BW5" s="227"/>
      <c r="BX5" s="215"/>
      <c r="BZ5" s="256"/>
      <c r="CA5" s="209"/>
      <c r="CB5" s="215"/>
      <c r="CC5" s="215"/>
    </row>
    <row r="6" spans="1:81" ht="22.5">
      <c r="A6" s="218" t="s">
        <v>721</v>
      </c>
      <c r="B6" s="539" t="s">
        <v>722</v>
      </c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0"/>
      <c r="W6" s="540"/>
      <c r="X6" s="540"/>
      <c r="Y6" s="540"/>
      <c r="Z6" s="540"/>
      <c r="AA6" s="540"/>
      <c r="AB6" s="540"/>
      <c r="AC6" s="540"/>
      <c r="AD6" s="540"/>
      <c r="AE6" s="540"/>
      <c r="AF6" s="540"/>
      <c r="AG6" s="540"/>
      <c r="AH6" s="540"/>
      <c r="AI6" s="540"/>
      <c r="AJ6" s="540"/>
      <c r="AK6" s="540"/>
      <c r="AL6" s="540"/>
      <c r="AM6" s="540"/>
      <c r="AN6" s="540"/>
      <c r="AO6" s="540"/>
      <c r="AP6" s="540"/>
      <c r="AQ6" s="541"/>
      <c r="AR6" s="541"/>
      <c r="AS6" s="541"/>
      <c r="AT6" s="541"/>
      <c r="AU6" s="542"/>
      <c r="AV6" s="542"/>
      <c r="AW6" s="542"/>
      <c r="AX6" s="542"/>
      <c r="AY6" s="542"/>
      <c r="AZ6" s="542"/>
      <c r="BA6" s="542"/>
      <c r="BB6" s="542"/>
      <c r="BC6" s="543">
        <f t="shared" ref="BC6:BL6" si="0">SUM(BC7:BC12)</f>
        <v>1386</v>
      </c>
      <c r="BD6" s="543">
        <f t="shared" si="0"/>
        <v>1303</v>
      </c>
      <c r="BE6" s="543">
        <f t="shared" si="0"/>
        <v>1276</v>
      </c>
      <c r="BF6" s="543">
        <f t="shared" si="0"/>
        <v>1278</v>
      </c>
      <c r="BG6" s="544">
        <f t="shared" si="0"/>
        <v>1268</v>
      </c>
      <c r="BH6" s="543">
        <f t="shared" si="0"/>
        <v>1296</v>
      </c>
      <c r="BI6" s="543">
        <f t="shared" si="0"/>
        <v>1353</v>
      </c>
      <c r="BJ6" s="545">
        <f t="shared" si="0"/>
        <v>1515</v>
      </c>
      <c r="BK6" s="544">
        <f t="shared" si="0"/>
        <v>1790</v>
      </c>
      <c r="BL6" s="543">
        <f t="shared" si="0"/>
        <v>2144</v>
      </c>
      <c r="BM6" s="543">
        <f t="shared" ref="BM6:BV6" si="1">SUM(BM7:BM8,BM11:BM12)</f>
        <v>705</v>
      </c>
      <c r="BN6" s="545">
        <f t="shared" si="1"/>
        <v>2522</v>
      </c>
      <c r="BO6" s="544">
        <f t="shared" si="1"/>
        <v>2680</v>
      </c>
      <c r="BP6" s="543">
        <f t="shared" si="1"/>
        <v>2846</v>
      </c>
      <c r="BQ6" s="543">
        <f t="shared" si="1"/>
        <v>2933</v>
      </c>
      <c r="BR6" s="545">
        <f t="shared" si="1"/>
        <v>2909</v>
      </c>
      <c r="BS6" s="544">
        <f t="shared" si="1"/>
        <v>3026</v>
      </c>
      <c r="BT6" s="543">
        <f t="shared" si="1"/>
        <v>2915</v>
      </c>
      <c r="BU6" s="543">
        <f t="shared" si="1"/>
        <v>3181</v>
      </c>
      <c r="BV6" s="545">
        <f t="shared" si="1"/>
        <v>3243</v>
      </c>
      <c r="BW6" s="544">
        <f t="shared" ref="BW6:CB6" si="2">SUM(BW7:BW10,BW11:BW12)</f>
        <v>3201</v>
      </c>
      <c r="BX6" s="543">
        <f t="shared" si="2"/>
        <v>3310</v>
      </c>
      <c r="BY6" s="543">
        <f t="shared" si="2"/>
        <v>3393</v>
      </c>
      <c r="BZ6" s="545">
        <f t="shared" si="2"/>
        <v>3393</v>
      </c>
      <c r="CA6" s="543">
        <f t="shared" si="2"/>
        <v>3338</v>
      </c>
      <c r="CB6" s="543">
        <f t="shared" si="2"/>
        <v>3402</v>
      </c>
      <c r="CC6" s="543">
        <f t="shared" ref="CC6" si="3">SUM(CC7:CC10,CC11:CC12)</f>
        <v>3560</v>
      </c>
    </row>
    <row r="7" spans="1:81" ht="22.5">
      <c r="A7" s="219" t="s">
        <v>723</v>
      </c>
      <c r="B7" s="546" t="s">
        <v>724</v>
      </c>
      <c r="C7" s="540"/>
      <c r="D7" s="540"/>
      <c r="E7" s="540"/>
      <c r="F7" s="540"/>
      <c r="G7" s="540"/>
      <c r="H7" s="540"/>
      <c r="I7" s="540"/>
      <c r="J7" s="540"/>
      <c r="K7" s="540"/>
      <c r="L7" s="540"/>
      <c r="M7" s="540"/>
      <c r="N7" s="540"/>
      <c r="O7" s="540"/>
      <c r="P7" s="540"/>
      <c r="Q7" s="540"/>
      <c r="R7" s="540"/>
      <c r="S7" s="540"/>
      <c r="T7" s="540"/>
      <c r="U7" s="540"/>
      <c r="V7" s="540"/>
      <c r="W7" s="540"/>
      <c r="X7" s="540"/>
      <c r="Y7" s="540"/>
      <c r="Z7" s="540"/>
      <c r="AA7" s="540"/>
      <c r="AB7" s="540"/>
      <c r="AC7" s="540"/>
      <c r="AD7" s="540"/>
      <c r="AE7" s="540"/>
      <c r="AF7" s="540"/>
      <c r="AG7" s="540"/>
      <c r="AH7" s="540"/>
      <c r="AI7" s="540"/>
      <c r="AJ7" s="540"/>
      <c r="AK7" s="540"/>
      <c r="AL7" s="540"/>
      <c r="AM7" s="540"/>
      <c r="AN7" s="540"/>
      <c r="AO7" s="540"/>
      <c r="AP7" s="540"/>
      <c r="AQ7" s="540"/>
      <c r="AR7" s="540"/>
      <c r="AS7" s="540"/>
      <c r="AT7" s="540"/>
      <c r="AU7" s="547"/>
      <c r="AV7" s="547"/>
      <c r="AW7" s="547"/>
      <c r="AX7" s="547"/>
      <c r="AY7" s="547"/>
      <c r="AZ7" s="547"/>
      <c r="BA7" s="547"/>
      <c r="BB7" s="547"/>
      <c r="BC7" s="548">
        <v>10</v>
      </c>
      <c r="BD7" s="549">
        <v>5</v>
      </c>
      <c r="BE7" s="549">
        <v>2</v>
      </c>
      <c r="BF7" s="549">
        <v>2</v>
      </c>
      <c r="BG7" s="549">
        <v>2</v>
      </c>
      <c r="BH7" s="548">
        <v>2</v>
      </c>
      <c r="BI7" s="548">
        <v>3</v>
      </c>
      <c r="BJ7" s="550">
        <v>9</v>
      </c>
      <c r="BK7" s="549">
        <v>29</v>
      </c>
      <c r="BL7" s="548">
        <v>91</v>
      </c>
      <c r="BM7" s="548">
        <v>124</v>
      </c>
      <c r="BN7" s="550">
        <v>153</v>
      </c>
      <c r="BO7" s="549">
        <v>168</v>
      </c>
      <c r="BP7" s="548">
        <v>204</v>
      </c>
      <c r="BQ7" s="548">
        <v>229</v>
      </c>
      <c r="BR7" s="550">
        <v>254</v>
      </c>
      <c r="BS7" s="549">
        <v>342</v>
      </c>
      <c r="BT7" s="548">
        <v>316</v>
      </c>
      <c r="BU7" s="548">
        <v>291</v>
      </c>
      <c r="BV7" s="550">
        <v>278</v>
      </c>
      <c r="BW7" s="549">
        <v>131</v>
      </c>
      <c r="BX7" s="548">
        <v>130</v>
      </c>
      <c r="BY7" s="548">
        <v>120</v>
      </c>
      <c r="BZ7" s="550">
        <v>107</v>
      </c>
      <c r="CA7" s="548">
        <v>97</v>
      </c>
      <c r="CB7" s="548">
        <v>95</v>
      </c>
      <c r="CC7" s="548">
        <v>111</v>
      </c>
    </row>
    <row r="8" spans="1:81" ht="22.5">
      <c r="A8" s="219" t="s">
        <v>725</v>
      </c>
      <c r="B8" s="546" t="s">
        <v>726</v>
      </c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540"/>
      <c r="P8" s="540"/>
      <c r="Q8" s="540"/>
      <c r="R8" s="540"/>
      <c r="S8" s="540"/>
      <c r="T8" s="540"/>
      <c r="U8" s="540"/>
      <c r="V8" s="540"/>
      <c r="W8" s="540"/>
      <c r="X8" s="540"/>
      <c r="Y8" s="540"/>
      <c r="Z8" s="540"/>
      <c r="AA8" s="540"/>
      <c r="AB8" s="540"/>
      <c r="AC8" s="540"/>
      <c r="AD8" s="540"/>
      <c r="AE8" s="540"/>
      <c r="AF8" s="540"/>
      <c r="AG8" s="540"/>
      <c r="AH8" s="540"/>
      <c r="AI8" s="540"/>
      <c r="AJ8" s="540"/>
      <c r="AK8" s="540"/>
      <c r="AL8" s="540"/>
      <c r="AM8" s="540"/>
      <c r="AN8" s="540"/>
      <c r="AO8" s="540"/>
      <c r="AP8" s="540"/>
      <c r="AQ8" s="540"/>
      <c r="AR8" s="540"/>
      <c r="AS8" s="540"/>
      <c r="AT8" s="540"/>
      <c r="AU8" s="547"/>
      <c r="AV8" s="547"/>
      <c r="AW8" s="547"/>
      <c r="AX8" s="547"/>
      <c r="AY8" s="547"/>
      <c r="AZ8" s="547"/>
      <c r="BA8" s="547"/>
      <c r="BB8" s="547"/>
      <c r="BC8" s="548">
        <v>1200</v>
      </c>
      <c r="BD8" s="548">
        <v>1092</v>
      </c>
      <c r="BE8" s="548">
        <v>1090</v>
      </c>
      <c r="BF8" s="548">
        <v>1120</v>
      </c>
      <c r="BG8" s="549">
        <v>1114</v>
      </c>
      <c r="BH8" s="548">
        <v>1143</v>
      </c>
      <c r="BI8" s="548">
        <v>1209</v>
      </c>
      <c r="BJ8" s="550">
        <v>1352</v>
      </c>
      <c r="BK8" s="549">
        <v>1528</v>
      </c>
      <c r="BL8" s="548">
        <v>1746</v>
      </c>
      <c r="BM8" s="548">
        <v>155</v>
      </c>
      <c r="BN8" s="550">
        <v>1891</v>
      </c>
      <c r="BO8" s="549">
        <v>1942</v>
      </c>
      <c r="BP8" s="548">
        <v>2009</v>
      </c>
      <c r="BQ8" s="548">
        <v>2086</v>
      </c>
      <c r="BR8" s="550">
        <v>2024</v>
      </c>
      <c r="BS8" s="549">
        <v>2002</v>
      </c>
      <c r="BT8" s="548">
        <v>1917</v>
      </c>
      <c r="BU8" s="548">
        <v>2167</v>
      </c>
      <c r="BV8" s="550">
        <v>2195</v>
      </c>
      <c r="BW8" s="549">
        <v>2154</v>
      </c>
      <c r="BX8" s="548">
        <v>2252</v>
      </c>
      <c r="BY8" s="548">
        <v>2316</v>
      </c>
      <c r="BZ8" s="550">
        <v>2360</v>
      </c>
      <c r="CA8" s="548">
        <v>2343</v>
      </c>
      <c r="CB8" s="548">
        <v>2387</v>
      </c>
      <c r="CC8" s="548">
        <v>2441</v>
      </c>
    </row>
    <row r="9" spans="1:81" ht="22.5">
      <c r="A9" s="220" t="s">
        <v>727</v>
      </c>
      <c r="B9" s="551" t="s">
        <v>728</v>
      </c>
      <c r="C9" s="540"/>
      <c r="D9" s="540"/>
      <c r="E9" s="540"/>
      <c r="F9" s="540"/>
      <c r="G9" s="540"/>
      <c r="H9" s="540"/>
      <c r="I9" s="540"/>
      <c r="J9" s="540"/>
      <c r="K9" s="540"/>
      <c r="L9" s="540"/>
      <c r="M9" s="540"/>
      <c r="N9" s="540"/>
      <c r="O9" s="540"/>
      <c r="P9" s="540"/>
      <c r="Q9" s="540"/>
      <c r="R9" s="540"/>
      <c r="S9" s="540"/>
      <c r="T9" s="540"/>
      <c r="U9" s="540"/>
      <c r="V9" s="540"/>
      <c r="W9" s="540"/>
      <c r="X9" s="540"/>
      <c r="Y9" s="540"/>
      <c r="Z9" s="540"/>
      <c r="AA9" s="540"/>
      <c r="AB9" s="540"/>
      <c r="AC9" s="540"/>
      <c r="AD9" s="540"/>
      <c r="AE9" s="540"/>
      <c r="AF9" s="540"/>
      <c r="AG9" s="540"/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7"/>
      <c r="AV9" s="547"/>
      <c r="AW9" s="547"/>
      <c r="AX9" s="547"/>
      <c r="AY9" s="547"/>
      <c r="AZ9" s="547"/>
      <c r="BA9" s="547"/>
      <c r="BB9" s="547"/>
      <c r="BC9" s="548"/>
      <c r="BD9" s="548"/>
      <c r="BE9" s="548"/>
      <c r="BF9" s="548"/>
      <c r="BG9" s="549"/>
      <c r="BH9" s="548"/>
      <c r="BI9" s="548"/>
      <c r="BJ9" s="550"/>
      <c r="BK9" s="549"/>
      <c r="BL9" s="548"/>
      <c r="BM9" s="548">
        <v>-1632</v>
      </c>
      <c r="BN9" s="550">
        <v>-13</v>
      </c>
      <c r="BO9" s="549">
        <v>0</v>
      </c>
      <c r="BP9" s="548">
        <v>0</v>
      </c>
      <c r="BQ9" s="548">
        <v>0</v>
      </c>
      <c r="BR9" s="550">
        <v>0</v>
      </c>
      <c r="BS9" s="549">
        <v>0</v>
      </c>
      <c r="BT9" s="548">
        <v>-171</v>
      </c>
      <c r="BU9" s="548">
        <v>20</v>
      </c>
      <c r="BV9" s="550">
        <v>11</v>
      </c>
      <c r="BW9" s="549">
        <v>0</v>
      </c>
      <c r="BX9" s="548">
        <v>0</v>
      </c>
      <c r="BY9" s="548">
        <v>0</v>
      </c>
      <c r="BZ9" s="550">
        <v>0</v>
      </c>
      <c r="CA9" s="548">
        <v>0</v>
      </c>
      <c r="CB9" s="548">
        <v>0</v>
      </c>
      <c r="CC9" s="548">
        <v>0</v>
      </c>
    </row>
    <row r="10" spans="1:81" ht="22.5">
      <c r="A10" s="219" t="s">
        <v>774</v>
      </c>
      <c r="B10" s="546" t="s">
        <v>773</v>
      </c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0"/>
      <c r="U10" s="540"/>
      <c r="V10" s="540"/>
      <c r="W10" s="540"/>
      <c r="X10" s="540"/>
      <c r="Y10" s="540"/>
      <c r="Z10" s="540"/>
      <c r="AA10" s="540"/>
      <c r="AB10" s="540"/>
      <c r="AC10" s="540"/>
      <c r="AD10" s="540"/>
      <c r="AE10" s="540"/>
      <c r="AF10" s="540"/>
      <c r="AG10" s="540"/>
      <c r="AH10" s="540"/>
      <c r="AI10" s="540"/>
      <c r="AJ10" s="540"/>
      <c r="AK10" s="540"/>
      <c r="AL10" s="540"/>
      <c r="AM10" s="540"/>
      <c r="AN10" s="540"/>
      <c r="AO10" s="540"/>
      <c r="AP10" s="540"/>
      <c r="AQ10" s="540"/>
      <c r="AR10" s="540"/>
      <c r="AS10" s="540"/>
      <c r="AT10" s="540"/>
      <c r="AU10" s="547"/>
      <c r="AV10" s="547"/>
      <c r="AW10" s="547"/>
      <c r="AX10" s="547"/>
      <c r="AY10" s="547"/>
      <c r="AZ10" s="547"/>
      <c r="BA10" s="547"/>
      <c r="BB10" s="547"/>
      <c r="BC10" s="548"/>
      <c r="BD10" s="548"/>
      <c r="BE10" s="548"/>
      <c r="BF10" s="548"/>
      <c r="BG10" s="549"/>
      <c r="BH10" s="548"/>
      <c r="BI10" s="548"/>
      <c r="BJ10" s="550"/>
      <c r="BK10" s="549"/>
      <c r="BL10" s="548"/>
      <c r="BM10" s="548"/>
      <c r="BN10" s="550"/>
      <c r="BO10" s="549"/>
      <c r="BP10" s="548"/>
      <c r="BQ10" s="548"/>
      <c r="BR10" s="550"/>
      <c r="BS10" s="549"/>
      <c r="BT10" s="548"/>
      <c r="BU10" s="548"/>
      <c r="BV10" s="550"/>
      <c r="BW10" s="549">
        <v>149</v>
      </c>
      <c r="BX10" s="548">
        <v>129</v>
      </c>
      <c r="BY10" s="548">
        <v>124</v>
      </c>
      <c r="BZ10" s="550">
        <v>124</v>
      </c>
      <c r="CA10" s="548">
        <v>90</v>
      </c>
      <c r="CB10" s="548">
        <v>82</v>
      </c>
      <c r="CC10" s="548">
        <v>125</v>
      </c>
    </row>
    <row r="11" spans="1:81" ht="22.5">
      <c r="A11" s="221" t="s">
        <v>729</v>
      </c>
      <c r="B11" s="552" t="s">
        <v>730</v>
      </c>
      <c r="C11" s="540"/>
      <c r="D11" s="540"/>
      <c r="E11" s="540"/>
      <c r="F11" s="540"/>
      <c r="G11" s="540"/>
      <c r="H11" s="540"/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540"/>
      <c r="U11" s="540"/>
      <c r="V11" s="540"/>
      <c r="W11" s="540"/>
      <c r="X11" s="540"/>
      <c r="Y11" s="540"/>
      <c r="Z11" s="540"/>
      <c r="AA11" s="540"/>
      <c r="AB11" s="540"/>
      <c r="AC11" s="540"/>
      <c r="AD11" s="540"/>
      <c r="AE11" s="540"/>
      <c r="AF11" s="540"/>
      <c r="AG11" s="540"/>
      <c r="AH11" s="540"/>
      <c r="AI11" s="540"/>
      <c r="AJ11" s="540"/>
      <c r="AK11" s="540"/>
      <c r="AL11" s="540"/>
      <c r="AM11" s="540"/>
      <c r="AN11" s="540"/>
      <c r="AO11" s="540"/>
      <c r="AP11" s="540"/>
      <c r="AQ11" s="540"/>
      <c r="AR11" s="540"/>
      <c r="AS11" s="540"/>
      <c r="AT11" s="540"/>
      <c r="AU11" s="547"/>
      <c r="AV11" s="547"/>
      <c r="AW11" s="547"/>
      <c r="AX11" s="547"/>
      <c r="AY11" s="547"/>
      <c r="AZ11" s="547"/>
      <c r="BA11" s="547"/>
      <c r="BB11" s="547"/>
      <c r="BC11" s="548">
        <v>59</v>
      </c>
      <c r="BD11" s="548">
        <v>97</v>
      </c>
      <c r="BE11" s="548">
        <v>113</v>
      </c>
      <c r="BF11" s="548">
        <v>111</v>
      </c>
      <c r="BG11" s="549">
        <v>113</v>
      </c>
      <c r="BH11" s="548">
        <v>111</v>
      </c>
      <c r="BI11" s="548">
        <v>106</v>
      </c>
      <c r="BJ11" s="550">
        <v>113</v>
      </c>
      <c r="BK11" s="549">
        <v>135</v>
      </c>
      <c r="BL11" s="548">
        <v>154</v>
      </c>
      <c r="BM11" s="548">
        <v>189</v>
      </c>
      <c r="BN11" s="550">
        <v>216</v>
      </c>
      <c r="BO11" s="549">
        <v>261</v>
      </c>
      <c r="BP11" s="548">
        <v>233</v>
      </c>
      <c r="BQ11" s="548">
        <v>215</v>
      </c>
      <c r="BR11" s="550">
        <v>242</v>
      </c>
      <c r="BS11" s="549">
        <v>283</v>
      </c>
      <c r="BT11" s="548">
        <v>246</v>
      </c>
      <c r="BU11" s="548">
        <v>263</v>
      </c>
      <c r="BV11" s="550">
        <v>311</v>
      </c>
      <c r="BW11" s="549">
        <v>327</v>
      </c>
      <c r="BX11" s="548">
        <v>300</v>
      </c>
      <c r="BY11" s="548">
        <v>305</v>
      </c>
      <c r="BZ11" s="550">
        <v>315</v>
      </c>
      <c r="CA11" s="548">
        <v>354</v>
      </c>
      <c r="CB11" s="548">
        <v>437</v>
      </c>
      <c r="CC11" s="548">
        <v>536</v>
      </c>
    </row>
    <row r="12" spans="1:81" ht="21" customHeight="1">
      <c r="A12" s="221" t="s">
        <v>731</v>
      </c>
      <c r="B12" s="552" t="s">
        <v>732</v>
      </c>
      <c r="C12" s="540"/>
      <c r="D12" s="540"/>
      <c r="E12" s="540"/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0"/>
      <c r="T12" s="540"/>
      <c r="U12" s="540"/>
      <c r="V12" s="540"/>
      <c r="W12" s="540"/>
      <c r="X12" s="540"/>
      <c r="Y12" s="540"/>
      <c r="Z12" s="540"/>
      <c r="AA12" s="540"/>
      <c r="AB12" s="540"/>
      <c r="AC12" s="540"/>
      <c r="AD12" s="540"/>
      <c r="AE12" s="540"/>
      <c r="AF12" s="540"/>
      <c r="AG12" s="540"/>
      <c r="AH12" s="540"/>
      <c r="AI12" s="540"/>
      <c r="AJ12" s="540"/>
      <c r="AK12" s="540"/>
      <c r="AL12" s="540"/>
      <c r="AM12" s="540"/>
      <c r="AN12" s="540"/>
      <c r="AO12" s="540"/>
      <c r="AP12" s="540"/>
      <c r="AQ12" s="541"/>
      <c r="AR12" s="541"/>
      <c r="AS12" s="541"/>
      <c r="AT12" s="541"/>
      <c r="AU12" s="547"/>
      <c r="AV12" s="547"/>
      <c r="AW12" s="547"/>
      <c r="AX12" s="547"/>
      <c r="AY12" s="547"/>
      <c r="AZ12" s="547"/>
      <c r="BA12" s="547"/>
      <c r="BB12" s="547"/>
      <c r="BC12" s="548">
        <v>117</v>
      </c>
      <c r="BD12" s="548">
        <v>109</v>
      </c>
      <c r="BE12" s="548">
        <v>71</v>
      </c>
      <c r="BF12" s="548">
        <v>45</v>
      </c>
      <c r="BG12" s="549">
        <v>39</v>
      </c>
      <c r="BH12" s="548">
        <v>40</v>
      </c>
      <c r="BI12" s="548">
        <v>35</v>
      </c>
      <c r="BJ12" s="550">
        <v>41</v>
      </c>
      <c r="BK12" s="549">
        <v>98</v>
      </c>
      <c r="BL12" s="548">
        <v>153</v>
      </c>
      <c r="BM12" s="548">
        <v>237</v>
      </c>
      <c r="BN12" s="550">
        <v>262</v>
      </c>
      <c r="BO12" s="549">
        <v>309</v>
      </c>
      <c r="BP12" s="548">
        <v>400</v>
      </c>
      <c r="BQ12" s="548">
        <v>403</v>
      </c>
      <c r="BR12" s="550">
        <v>389</v>
      </c>
      <c r="BS12" s="549">
        <v>399</v>
      </c>
      <c r="BT12" s="548">
        <v>436</v>
      </c>
      <c r="BU12" s="548">
        <v>460</v>
      </c>
      <c r="BV12" s="550">
        <v>459</v>
      </c>
      <c r="BW12" s="549">
        <v>440</v>
      </c>
      <c r="BX12" s="548">
        <v>499</v>
      </c>
      <c r="BY12" s="548">
        <v>528</v>
      </c>
      <c r="BZ12" s="550">
        <v>487</v>
      </c>
      <c r="CA12" s="548">
        <v>454</v>
      </c>
      <c r="CB12" s="548">
        <v>401</v>
      </c>
      <c r="CC12" s="548">
        <v>347</v>
      </c>
    </row>
    <row r="13" spans="1:81">
      <c r="A13" s="218" t="s">
        <v>733</v>
      </c>
      <c r="B13" s="539" t="s">
        <v>734</v>
      </c>
      <c r="C13" s="540"/>
      <c r="D13" s="540"/>
      <c r="E13" s="540"/>
      <c r="F13" s="540"/>
      <c r="G13" s="540"/>
      <c r="H13" s="540"/>
      <c r="I13" s="540"/>
      <c r="J13" s="540"/>
      <c r="K13" s="540"/>
      <c r="L13" s="540"/>
      <c r="M13" s="540"/>
      <c r="N13" s="540"/>
      <c r="O13" s="540"/>
      <c r="P13" s="540"/>
      <c r="Q13" s="540"/>
      <c r="R13" s="540"/>
      <c r="S13" s="540"/>
      <c r="T13" s="540"/>
      <c r="U13" s="540"/>
      <c r="V13" s="540"/>
      <c r="W13" s="540"/>
      <c r="X13" s="540"/>
      <c r="Y13" s="540"/>
      <c r="Z13" s="540"/>
      <c r="AA13" s="540"/>
      <c r="AB13" s="540"/>
      <c r="AC13" s="540"/>
      <c r="AD13" s="540"/>
      <c r="AE13" s="540"/>
      <c r="AF13" s="540"/>
      <c r="AG13" s="540"/>
      <c r="AH13" s="540"/>
      <c r="AI13" s="540"/>
      <c r="AJ13" s="540"/>
      <c r="AK13" s="540"/>
      <c r="AL13" s="540"/>
      <c r="AM13" s="540"/>
      <c r="AN13" s="540"/>
      <c r="AO13" s="540"/>
      <c r="AP13" s="540"/>
      <c r="AQ13" s="541"/>
      <c r="AR13" s="541"/>
      <c r="AS13" s="541"/>
      <c r="AT13" s="541"/>
      <c r="AU13" s="542"/>
      <c r="AV13" s="542"/>
      <c r="AW13" s="542"/>
      <c r="AX13" s="542"/>
      <c r="AY13" s="542"/>
      <c r="AZ13" s="542"/>
      <c r="BA13" s="542"/>
      <c r="BB13" s="542"/>
      <c r="BC13" s="543">
        <f t="shared" ref="BC13:BS13" si="4">SUM(BC16:BC17,BC19,BC20,BC21,BC14:BC15,BC18)</f>
        <v>1</v>
      </c>
      <c r="BD13" s="543">
        <f t="shared" si="4"/>
        <v>1</v>
      </c>
      <c r="BE13" s="543">
        <f t="shared" si="4"/>
        <v>1</v>
      </c>
      <c r="BF13" s="543">
        <f t="shared" si="4"/>
        <v>1</v>
      </c>
      <c r="BG13" s="544">
        <f t="shared" si="4"/>
        <v>0</v>
      </c>
      <c r="BH13" s="543">
        <f t="shared" si="4"/>
        <v>0</v>
      </c>
      <c r="BI13" s="543">
        <f t="shared" si="4"/>
        <v>0</v>
      </c>
      <c r="BJ13" s="545">
        <f t="shared" si="4"/>
        <v>1</v>
      </c>
      <c r="BK13" s="544">
        <f t="shared" si="4"/>
        <v>62</v>
      </c>
      <c r="BL13" s="543">
        <f t="shared" si="4"/>
        <v>235</v>
      </c>
      <c r="BM13" s="543">
        <f t="shared" si="4"/>
        <v>313</v>
      </c>
      <c r="BN13" s="545">
        <f t="shared" si="4"/>
        <v>341</v>
      </c>
      <c r="BO13" s="544">
        <f t="shared" si="4"/>
        <v>302</v>
      </c>
      <c r="BP13" s="543">
        <f t="shared" si="4"/>
        <v>288</v>
      </c>
      <c r="BQ13" s="543">
        <f t="shared" si="4"/>
        <v>244</v>
      </c>
      <c r="BR13" s="545">
        <f t="shared" si="4"/>
        <v>207</v>
      </c>
      <c r="BS13" s="544">
        <f t="shared" si="4"/>
        <v>206</v>
      </c>
      <c r="BT13" s="543">
        <f t="shared" ref="BT13:BU13" si="5">SUM(BT16:BT17,BT19,BT20,BT21,BT14:BT15,BT18)</f>
        <v>199</v>
      </c>
      <c r="BU13" s="543">
        <f t="shared" si="5"/>
        <v>175</v>
      </c>
      <c r="BV13" s="545">
        <f t="shared" ref="BV13:BW13" si="6">SUM(BV16:BV17,BV19,BV20,BV21,BV14:BV15,BV18)</f>
        <v>167</v>
      </c>
      <c r="BW13" s="544">
        <f t="shared" si="6"/>
        <v>167</v>
      </c>
      <c r="BX13" s="543">
        <f t="shared" ref="BX13:BY13" si="7">SUM(BX16:BX17,BX19,BX20,BX21,BX14:BX15,BX18)</f>
        <v>143</v>
      </c>
      <c r="BY13" s="543">
        <f t="shared" si="7"/>
        <v>111</v>
      </c>
      <c r="BZ13" s="545">
        <f t="shared" ref="BZ13:CB13" si="8">SUM(BZ16:BZ17,BZ19,BZ20,BZ21,BZ14:BZ15,BZ18)</f>
        <v>94</v>
      </c>
      <c r="CA13" s="543">
        <f t="shared" si="8"/>
        <v>89</v>
      </c>
      <c r="CB13" s="543">
        <f t="shared" si="8"/>
        <v>76</v>
      </c>
      <c r="CC13" s="543">
        <f t="shared" ref="CC13" si="9">SUM(CC16:CC17,CC19,CC20,CC21,CC14:CC15,CC18)</f>
        <v>68</v>
      </c>
    </row>
    <row r="14" spans="1:81" ht="22.5">
      <c r="A14" s="221" t="s">
        <v>735</v>
      </c>
      <c r="B14" s="552" t="s">
        <v>736</v>
      </c>
      <c r="C14" s="553"/>
      <c r="D14" s="553"/>
      <c r="E14" s="540"/>
      <c r="F14" s="540"/>
      <c r="G14" s="540"/>
      <c r="H14" s="540"/>
      <c r="I14" s="540"/>
      <c r="J14" s="540"/>
      <c r="K14" s="540"/>
      <c r="L14" s="540"/>
      <c r="M14" s="540"/>
      <c r="N14" s="540"/>
      <c r="O14" s="540"/>
      <c r="P14" s="540"/>
      <c r="Q14" s="540"/>
      <c r="R14" s="540"/>
      <c r="S14" s="540"/>
      <c r="T14" s="540"/>
      <c r="U14" s="540"/>
      <c r="V14" s="540"/>
      <c r="W14" s="540"/>
      <c r="X14" s="540"/>
      <c r="Y14" s="540"/>
      <c r="Z14" s="540"/>
      <c r="AA14" s="540"/>
      <c r="AB14" s="540"/>
      <c r="AC14" s="540"/>
      <c r="AD14" s="540"/>
      <c r="AE14" s="540"/>
      <c r="AF14" s="540"/>
      <c r="AG14" s="540"/>
      <c r="AH14" s="540"/>
      <c r="AI14" s="540"/>
      <c r="AJ14" s="540"/>
      <c r="AK14" s="540"/>
      <c r="AL14" s="540"/>
      <c r="AM14" s="540"/>
      <c r="AN14" s="540"/>
      <c r="AO14" s="540"/>
      <c r="AP14" s="540"/>
      <c r="AQ14" s="541"/>
      <c r="AR14" s="541"/>
      <c r="AS14" s="541"/>
      <c r="AT14" s="541"/>
      <c r="AU14" s="547"/>
      <c r="AV14" s="547"/>
      <c r="AW14" s="547"/>
      <c r="AX14" s="547"/>
      <c r="AY14" s="547"/>
      <c r="AZ14" s="547"/>
      <c r="BA14" s="547"/>
      <c r="BB14" s="547"/>
      <c r="BC14" s="548">
        <v>1</v>
      </c>
      <c r="BD14" s="548">
        <v>1</v>
      </c>
      <c r="BE14" s="548">
        <v>1</v>
      </c>
      <c r="BF14" s="548">
        <v>1</v>
      </c>
      <c r="BG14" s="549">
        <v>0</v>
      </c>
      <c r="BH14" s="548">
        <v>0</v>
      </c>
      <c r="BI14" s="548">
        <v>0</v>
      </c>
      <c r="BJ14" s="550">
        <v>1</v>
      </c>
      <c r="BK14" s="549">
        <v>1</v>
      </c>
      <c r="BL14" s="548">
        <v>1</v>
      </c>
      <c r="BM14" s="548">
        <v>1</v>
      </c>
      <c r="BN14" s="550">
        <v>1</v>
      </c>
      <c r="BO14" s="549">
        <v>0</v>
      </c>
      <c r="BP14" s="548">
        <v>1</v>
      </c>
      <c r="BQ14" s="548">
        <v>1</v>
      </c>
      <c r="BR14" s="550">
        <v>0</v>
      </c>
      <c r="BS14" s="549">
        <v>0</v>
      </c>
      <c r="BT14" s="548">
        <v>1</v>
      </c>
      <c r="BU14" s="548">
        <v>0</v>
      </c>
      <c r="BV14" s="550">
        <v>0</v>
      </c>
      <c r="BW14" s="549">
        <v>0</v>
      </c>
      <c r="BX14" s="548">
        <v>0</v>
      </c>
      <c r="BY14" s="548">
        <v>0</v>
      </c>
      <c r="BZ14" s="550">
        <v>0</v>
      </c>
      <c r="CA14" s="548">
        <v>0</v>
      </c>
      <c r="CB14" s="548">
        <v>0</v>
      </c>
      <c r="CC14" s="548">
        <v>0</v>
      </c>
    </row>
    <row r="15" spans="1:81" ht="22.5">
      <c r="A15" s="221" t="s">
        <v>737</v>
      </c>
      <c r="B15" s="552" t="s">
        <v>738</v>
      </c>
      <c r="C15" s="553"/>
      <c r="D15" s="553"/>
      <c r="E15" s="540"/>
      <c r="F15" s="540"/>
      <c r="G15" s="540"/>
      <c r="H15" s="540"/>
      <c r="I15" s="540"/>
      <c r="J15" s="540"/>
      <c r="K15" s="540"/>
      <c r="L15" s="540"/>
      <c r="M15" s="540"/>
      <c r="N15" s="540"/>
      <c r="O15" s="540"/>
      <c r="P15" s="540"/>
      <c r="Q15" s="540"/>
      <c r="R15" s="540"/>
      <c r="S15" s="540"/>
      <c r="T15" s="540"/>
      <c r="U15" s="540"/>
      <c r="V15" s="540"/>
      <c r="W15" s="540"/>
      <c r="X15" s="540"/>
      <c r="Y15" s="540"/>
      <c r="Z15" s="540"/>
      <c r="AA15" s="540"/>
      <c r="AB15" s="540"/>
      <c r="AC15" s="540"/>
      <c r="AD15" s="540"/>
      <c r="AE15" s="540"/>
      <c r="AF15" s="540"/>
      <c r="AG15" s="540"/>
      <c r="AH15" s="540"/>
      <c r="AI15" s="540"/>
      <c r="AJ15" s="540"/>
      <c r="AK15" s="540"/>
      <c r="AL15" s="540"/>
      <c r="AM15" s="540"/>
      <c r="AN15" s="540"/>
      <c r="AO15" s="540"/>
      <c r="AP15" s="540"/>
      <c r="AQ15" s="541"/>
      <c r="AR15" s="541"/>
      <c r="AS15" s="541"/>
      <c r="AT15" s="541"/>
      <c r="AU15" s="547"/>
      <c r="AV15" s="547"/>
      <c r="AW15" s="547"/>
      <c r="AX15" s="547"/>
      <c r="AY15" s="547"/>
      <c r="AZ15" s="547"/>
      <c r="BA15" s="547"/>
      <c r="BB15" s="547"/>
      <c r="BC15" s="548">
        <v>0</v>
      </c>
      <c r="BD15" s="548">
        <v>0</v>
      </c>
      <c r="BE15" s="548">
        <v>0</v>
      </c>
      <c r="BF15" s="548">
        <v>0</v>
      </c>
      <c r="BG15" s="549">
        <v>0</v>
      </c>
      <c r="BH15" s="548">
        <v>0</v>
      </c>
      <c r="BI15" s="548">
        <v>0</v>
      </c>
      <c r="BJ15" s="550">
        <v>0</v>
      </c>
      <c r="BK15" s="549">
        <v>61</v>
      </c>
      <c r="BL15" s="548">
        <v>234</v>
      </c>
      <c r="BM15" s="548">
        <v>312</v>
      </c>
      <c r="BN15" s="550">
        <v>340</v>
      </c>
      <c r="BO15" s="549">
        <v>302</v>
      </c>
      <c r="BP15" s="548">
        <v>287</v>
      </c>
      <c r="BQ15" s="548">
        <v>243</v>
      </c>
      <c r="BR15" s="550">
        <v>207</v>
      </c>
      <c r="BS15" s="549">
        <v>206</v>
      </c>
      <c r="BT15" s="548">
        <v>198</v>
      </c>
      <c r="BU15" s="548">
        <v>175</v>
      </c>
      <c r="BV15" s="550">
        <v>167</v>
      </c>
      <c r="BW15" s="549">
        <v>167</v>
      </c>
      <c r="BX15" s="548">
        <v>143</v>
      </c>
      <c r="BY15" s="548">
        <v>111</v>
      </c>
      <c r="BZ15" s="550">
        <v>94</v>
      </c>
      <c r="CA15" s="548">
        <v>89</v>
      </c>
      <c r="CB15" s="548">
        <v>76</v>
      </c>
      <c r="CC15" s="548">
        <v>68</v>
      </c>
    </row>
    <row r="16" spans="1:81" hidden="1">
      <c r="A16" s="221" t="s">
        <v>739</v>
      </c>
      <c r="B16" s="552" t="s">
        <v>740</v>
      </c>
      <c r="C16" s="554"/>
      <c r="D16" s="554"/>
      <c r="E16" s="554"/>
      <c r="F16" s="554"/>
      <c r="G16" s="540"/>
      <c r="H16" s="540"/>
      <c r="I16" s="540"/>
      <c r="J16" s="540"/>
      <c r="K16" s="540"/>
      <c r="L16" s="540"/>
      <c r="M16" s="540"/>
      <c r="N16" s="540"/>
      <c r="O16" s="540"/>
      <c r="P16" s="540"/>
      <c r="Q16" s="540"/>
      <c r="R16" s="540"/>
      <c r="S16" s="540"/>
      <c r="T16" s="540"/>
      <c r="U16" s="540"/>
      <c r="V16" s="540"/>
      <c r="W16" s="540"/>
      <c r="X16" s="540"/>
      <c r="Y16" s="540"/>
      <c r="Z16" s="540"/>
      <c r="AA16" s="540"/>
      <c r="AB16" s="540"/>
      <c r="AC16" s="540"/>
      <c r="AD16" s="540"/>
      <c r="AE16" s="540"/>
      <c r="AF16" s="540"/>
      <c r="AG16" s="540"/>
      <c r="AH16" s="540"/>
      <c r="AI16" s="540"/>
      <c r="AJ16" s="540"/>
      <c r="AK16" s="540"/>
      <c r="AL16" s="540"/>
      <c r="AM16" s="540"/>
      <c r="AN16" s="540"/>
      <c r="AO16" s="540"/>
      <c r="AP16" s="540"/>
      <c r="AQ16" s="540"/>
      <c r="AR16" s="540"/>
      <c r="AS16" s="540"/>
      <c r="AT16" s="540"/>
      <c r="AU16" s="547"/>
      <c r="AV16" s="547"/>
      <c r="AW16" s="547"/>
      <c r="AX16" s="547"/>
      <c r="AY16" s="547"/>
      <c r="AZ16" s="547"/>
      <c r="BA16" s="547"/>
      <c r="BB16" s="547"/>
      <c r="BC16" s="548" t="s">
        <v>446</v>
      </c>
      <c r="BD16" s="548" t="s">
        <v>446</v>
      </c>
      <c r="BE16" s="548" t="s">
        <v>446</v>
      </c>
      <c r="BF16" s="548" t="s">
        <v>446</v>
      </c>
      <c r="BG16" s="549" t="s">
        <v>446</v>
      </c>
      <c r="BH16" s="548" t="s">
        <v>446</v>
      </c>
      <c r="BI16" s="548" t="s">
        <v>446</v>
      </c>
      <c r="BJ16" s="550" t="s">
        <v>446</v>
      </c>
      <c r="BK16" s="549" t="s">
        <v>446</v>
      </c>
      <c r="BL16" s="548" t="s">
        <v>446</v>
      </c>
      <c r="BM16" s="548" t="s">
        <v>446</v>
      </c>
      <c r="BN16" s="550" t="s">
        <v>446</v>
      </c>
      <c r="BO16" s="549" t="s">
        <v>446</v>
      </c>
      <c r="BP16" s="548" t="s">
        <v>446</v>
      </c>
      <c r="BQ16" s="548" t="s">
        <v>446</v>
      </c>
      <c r="BR16" s="550" t="s">
        <v>446</v>
      </c>
      <c r="BS16" s="549" t="s">
        <v>446</v>
      </c>
      <c r="BT16" s="548" t="s">
        <v>446</v>
      </c>
      <c r="BU16" s="548" t="s">
        <v>446</v>
      </c>
      <c r="BV16" s="550" t="s">
        <v>446</v>
      </c>
      <c r="BW16" s="549" t="s">
        <v>446</v>
      </c>
      <c r="BX16" s="548" t="s">
        <v>446</v>
      </c>
      <c r="BY16" s="548" t="s">
        <v>446</v>
      </c>
      <c r="BZ16" s="550" t="s">
        <v>446</v>
      </c>
      <c r="CA16" s="548" t="s">
        <v>446</v>
      </c>
      <c r="CB16" s="548" t="s">
        <v>446</v>
      </c>
      <c r="CC16" s="548" t="s">
        <v>446</v>
      </c>
    </row>
    <row r="17" spans="1:81" hidden="1">
      <c r="A17" s="221" t="s">
        <v>741</v>
      </c>
      <c r="B17" s="552" t="s">
        <v>742</v>
      </c>
      <c r="C17" s="555"/>
      <c r="D17" s="555"/>
      <c r="E17" s="555"/>
      <c r="F17" s="555"/>
      <c r="G17" s="540"/>
      <c r="H17" s="540"/>
      <c r="I17" s="540"/>
      <c r="J17" s="540"/>
      <c r="K17" s="540"/>
      <c r="L17" s="540"/>
      <c r="M17" s="540"/>
      <c r="N17" s="540"/>
      <c r="O17" s="540"/>
      <c r="P17" s="540"/>
      <c r="Q17" s="540"/>
      <c r="R17" s="540"/>
      <c r="S17" s="540"/>
      <c r="T17" s="540"/>
      <c r="U17" s="540"/>
      <c r="V17" s="540"/>
      <c r="W17" s="540"/>
      <c r="X17" s="540"/>
      <c r="Y17" s="540"/>
      <c r="Z17" s="540"/>
      <c r="AA17" s="540"/>
      <c r="AB17" s="540"/>
      <c r="AC17" s="540"/>
      <c r="AD17" s="540"/>
      <c r="AE17" s="540"/>
      <c r="AF17" s="540"/>
      <c r="AG17" s="540"/>
      <c r="AH17" s="540"/>
      <c r="AI17" s="540"/>
      <c r="AJ17" s="540"/>
      <c r="AK17" s="540"/>
      <c r="AL17" s="540"/>
      <c r="AM17" s="540"/>
      <c r="AN17" s="540"/>
      <c r="AO17" s="540"/>
      <c r="AP17" s="540"/>
      <c r="AQ17" s="540"/>
      <c r="AR17" s="540"/>
      <c r="AS17" s="540"/>
      <c r="AT17" s="540"/>
      <c r="AU17" s="547"/>
      <c r="AV17" s="547"/>
      <c r="AW17" s="547"/>
      <c r="AX17" s="547"/>
      <c r="AY17" s="547"/>
      <c r="AZ17" s="547"/>
      <c r="BA17" s="547"/>
      <c r="BB17" s="547"/>
      <c r="BC17" s="548" t="s">
        <v>14</v>
      </c>
      <c r="BD17" s="548" t="s">
        <v>14</v>
      </c>
      <c r="BE17" s="548" t="s">
        <v>14</v>
      </c>
      <c r="BF17" s="548" t="s">
        <v>14</v>
      </c>
      <c r="BG17" s="549" t="s">
        <v>14</v>
      </c>
      <c r="BH17" s="548" t="s">
        <v>14</v>
      </c>
      <c r="BI17" s="548" t="s">
        <v>14</v>
      </c>
      <c r="BJ17" s="550" t="s">
        <v>14</v>
      </c>
      <c r="BK17" s="549" t="s">
        <v>14</v>
      </c>
      <c r="BL17" s="548" t="s">
        <v>14</v>
      </c>
      <c r="BM17" s="548" t="s">
        <v>14</v>
      </c>
      <c r="BN17" s="550" t="s">
        <v>14</v>
      </c>
      <c r="BO17" s="549" t="s">
        <v>14</v>
      </c>
      <c r="BP17" s="548" t="s">
        <v>14</v>
      </c>
      <c r="BQ17" s="548" t="s">
        <v>14</v>
      </c>
      <c r="BR17" s="550" t="s">
        <v>14</v>
      </c>
      <c r="BS17" s="549" t="s">
        <v>14</v>
      </c>
      <c r="BT17" s="548" t="s">
        <v>14</v>
      </c>
      <c r="BU17" s="548" t="s">
        <v>14</v>
      </c>
      <c r="BV17" s="550" t="s">
        <v>14</v>
      </c>
      <c r="BW17" s="549" t="s">
        <v>14</v>
      </c>
      <c r="BX17" s="548" t="s">
        <v>14</v>
      </c>
      <c r="BY17" s="548" t="s">
        <v>14</v>
      </c>
      <c r="BZ17" s="550" t="s">
        <v>14</v>
      </c>
      <c r="CA17" s="548" t="s">
        <v>14</v>
      </c>
      <c r="CB17" s="548" t="s">
        <v>14</v>
      </c>
      <c r="CC17" s="548" t="s">
        <v>14</v>
      </c>
    </row>
    <row r="18" spans="1:81" ht="22.5" hidden="1">
      <c r="A18" s="221" t="s">
        <v>743</v>
      </c>
      <c r="B18" s="552" t="s">
        <v>744</v>
      </c>
      <c r="C18" s="555"/>
      <c r="D18" s="555"/>
      <c r="E18" s="555"/>
      <c r="F18" s="555"/>
      <c r="G18" s="540"/>
      <c r="H18" s="540"/>
      <c r="I18" s="540"/>
      <c r="J18" s="540"/>
      <c r="K18" s="540"/>
      <c r="L18" s="540"/>
      <c r="M18" s="540"/>
      <c r="N18" s="540"/>
      <c r="O18" s="540"/>
      <c r="P18" s="540"/>
      <c r="Q18" s="540"/>
      <c r="R18" s="540"/>
      <c r="S18" s="540"/>
      <c r="T18" s="540"/>
      <c r="U18" s="540"/>
      <c r="V18" s="540"/>
      <c r="W18" s="540"/>
      <c r="X18" s="540"/>
      <c r="Y18" s="540"/>
      <c r="Z18" s="540"/>
      <c r="AA18" s="540"/>
      <c r="AB18" s="540"/>
      <c r="AC18" s="540"/>
      <c r="AD18" s="540"/>
      <c r="AE18" s="540"/>
      <c r="AF18" s="540"/>
      <c r="AG18" s="540"/>
      <c r="AH18" s="540"/>
      <c r="AI18" s="540"/>
      <c r="AJ18" s="540"/>
      <c r="AK18" s="540"/>
      <c r="AL18" s="540"/>
      <c r="AM18" s="540"/>
      <c r="AN18" s="540"/>
      <c r="AO18" s="540"/>
      <c r="AP18" s="540"/>
      <c r="AQ18" s="540"/>
      <c r="AR18" s="540"/>
      <c r="AS18" s="540"/>
      <c r="AT18" s="540"/>
      <c r="AU18" s="547"/>
      <c r="AV18" s="547"/>
      <c r="AW18" s="547"/>
      <c r="AX18" s="547"/>
      <c r="AY18" s="547"/>
      <c r="AZ18" s="547"/>
      <c r="BA18" s="547"/>
      <c r="BB18" s="547"/>
      <c r="BC18" s="548" t="s">
        <v>446</v>
      </c>
      <c r="BD18" s="548" t="s">
        <v>446</v>
      </c>
      <c r="BE18" s="548" t="s">
        <v>446</v>
      </c>
      <c r="BF18" s="548" t="s">
        <v>446</v>
      </c>
      <c r="BG18" s="549" t="s">
        <v>446</v>
      </c>
      <c r="BH18" s="548" t="s">
        <v>446</v>
      </c>
      <c r="BI18" s="548" t="s">
        <v>446</v>
      </c>
      <c r="BJ18" s="550" t="s">
        <v>446</v>
      </c>
      <c r="BK18" s="549" t="s">
        <v>446</v>
      </c>
      <c r="BL18" s="548" t="s">
        <v>446</v>
      </c>
      <c r="BM18" s="548" t="s">
        <v>446</v>
      </c>
      <c r="BN18" s="550" t="s">
        <v>446</v>
      </c>
      <c r="BO18" s="549" t="s">
        <v>446</v>
      </c>
      <c r="BP18" s="548" t="s">
        <v>446</v>
      </c>
      <c r="BQ18" s="548" t="s">
        <v>446</v>
      </c>
      <c r="BR18" s="550" t="s">
        <v>446</v>
      </c>
      <c r="BS18" s="549" t="s">
        <v>446</v>
      </c>
      <c r="BT18" s="548" t="s">
        <v>446</v>
      </c>
      <c r="BU18" s="548" t="s">
        <v>446</v>
      </c>
      <c r="BV18" s="550" t="s">
        <v>446</v>
      </c>
      <c r="BW18" s="549" t="s">
        <v>446</v>
      </c>
      <c r="BX18" s="548" t="s">
        <v>446</v>
      </c>
      <c r="BY18" s="548" t="s">
        <v>446</v>
      </c>
      <c r="BZ18" s="550" t="s">
        <v>446</v>
      </c>
      <c r="CA18" s="548" t="s">
        <v>446</v>
      </c>
      <c r="CB18" s="548" t="s">
        <v>446</v>
      </c>
      <c r="CC18" s="548" t="s">
        <v>446</v>
      </c>
    </row>
    <row r="19" spans="1:81" ht="22.5" hidden="1">
      <c r="A19" s="221" t="s">
        <v>745</v>
      </c>
      <c r="B19" s="552" t="s">
        <v>746</v>
      </c>
      <c r="C19" s="555"/>
      <c r="D19" s="555"/>
      <c r="E19" s="555"/>
      <c r="F19" s="555"/>
      <c r="G19" s="540"/>
      <c r="H19" s="540"/>
      <c r="I19" s="540"/>
      <c r="J19" s="540"/>
      <c r="K19" s="540"/>
      <c r="L19" s="540"/>
      <c r="M19" s="540"/>
      <c r="N19" s="540"/>
      <c r="O19" s="540"/>
      <c r="P19" s="540"/>
      <c r="Q19" s="540"/>
      <c r="R19" s="540"/>
      <c r="S19" s="540"/>
      <c r="T19" s="540"/>
      <c r="U19" s="540"/>
      <c r="V19" s="540"/>
      <c r="W19" s="540"/>
      <c r="X19" s="540"/>
      <c r="Y19" s="540"/>
      <c r="Z19" s="540"/>
      <c r="AA19" s="540"/>
      <c r="AB19" s="540"/>
      <c r="AC19" s="540"/>
      <c r="AD19" s="540"/>
      <c r="AE19" s="540"/>
      <c r="AF19" s="540"/>
      <c r="AG19" s="540"/>
      <c r="AH19" s="540"/>
      <c r="AI19" s="540"/>
      <c r="AJ19" s="540"/>
      <c r="AK19" s="540"/>
      <c r="AL19" s="540"/>
      <c r="AM19" s="540"/>
      <c r="AN19" s="540"/>
      <c r="AO19" s="540"/>
      <c r="AP19" s="540"/>
      <c r="AQ19" s="540"/>
      <c r="AR19" s="540"/>
      <c r="AS19" s="540"/>
      <c r="AT19" s="540"/>
      <c r="AU19" s="547"/>
      <c r="AV19" s="547"/>
      <c r="AW19" s="547"/>
      <c r="AX19" s="547"/>
      <c r="AY19" s="547"/>
      <c r="AZ19" s="547"/>
      <c r="BA19" s="547"/>
      <c r="BB19" s="547"/>
      <c r="BC19" s="548" t="s">
        <v>14</v>
      </c>
      <c r="BD19" s="548" t="s">
        <v>14</v>
      </c>
      <c r="BE19" s="548" t="s">
        <v>14</v>
      </c>
      <c r="BF19" s="548" t="s">
        <v>14</v>
      </c>
      <c r="BG19" s="549" t="s">
        <v>14</v>
      </c>
      <c r="BH19" s="548" t="s">
        <v>14</v>
      </c>
      <c r="BI19" s="548" t="s">
        <v>14</v>
      </c>
      <c r="BJ19" s="550" t="s">
        <v>14</v>
      </c>
      <c r="BK19" s="549" t="s">
        <v>14</v>
      </c>
      <c r="BL19" s="548" t="s">
        <v>14</v>
      </c>
      <c r="BM19" s="548" t="s">
        <v>14</v>
      </c>
      <c r="BN19" s="550" t="s">
        <v>14</v>
      </c>
      <c r="BO19" s="549" t="s">
        <v>14</v>
      </c>
      <c r="BP19" s="548" t="s">
        <v>14</v>
      </c>
      <c r="BQ19" s="548" t="s">
        <v>14</v>
      </c>
      <c r="BR19" s="550" t="s">
        <v>14</v>
      </c>
      <c r="BS19" s="549" t="s">
        <v>14</v>
      </c>
      <c r="BT19" s="548" t="s">
        <v>14</v>
      </c>
      <c r="BU19" s="548" t="s">
        <v>14</v>
      </c>
      <c r="BV19" s="550" t="s">
        <v>14</v>
      </c>
      <c r="BW19" s="549" t="s">
        <v>14</v>
      </c>
      <c r="BX19" s="548" t="s">
        <v>14</v>
      </c>
      <c r="BY19" s="548" t="s">
        <v>14</v>
      </c>
      <c r="BZ19" s="550" t="s">
        <v>14</v>
      </c>
      <c r="CA19" s="548" t="s">
        <v>14</v>
      </c>
      <c r="CB19" s="548" t="s">
        <v>14</v>
      </c>
      <c r="CC19" s="548" t="s">
        <v>14</v>
      </c>
    </row>
    <row r="20" spans="1:81" hidden="1">
      <c r="A20" s="222" t="s">
        <v>747</v>
      </c>
      <c r="B20" s="556" t="s">
        <v>748</v>
      </c>
      <c r="C20" s="540"/>
      <c r="D20" s="540"/>
      <c r="E20" s="540"/>
      <c r="F20" s="540"/>
      <c r="G20" s="540"/>
      <c r="H20" s="540"/>
      <c r="I20" s="540"/>
      <c r="J20" s="540"/>
      <c r="K20" s="540"/>
      <c r="L20" s="540"/>
      <c r="M20" s="540"/>
      <c r="N20" s="540"/>
      <c r="O20" s="540"/>
      <c r="P20" s="540"/>
      <c r="Q20" s="540"/>
      <c r="R20" s="540"/>
      <c r="S20" s="540"/>
      <c r="T20" s="540"/>
      <c r="U20" s="540"/>
      <c r="V20" s="540"/>
      <c r="W20" s="540"/>
      <c r="X20" s="540"/>
      <c r="Y20" s="540"/>
      <c r="Z20" s="540"/>
      <c r="AA20" s="540"/>
      <c r="AB20" s="540"/>
      <c r="AC20" s="540"/>
      <c r="AD20" s="540"/>
      <c r="AE20" s="540"/>
      <c r="AF20" s="540"/>
      <c r="AG20" s="540"/>
      <c r="AH20" s="540"/>
      <c r="AI20" s="540"/>
      <c r="AJ20" s="540"/>
      <c r="AK20" s="540"/>
      <c r="AL20" s="540"/>
      <c r="AM20" s="540"/>
      <c r="AN20" s="540"/>
      <c r="AO20" s="540"/>
      <c r="AP20" s="540"/>
      <c r="AQ20" s="540"/>
      <c r="AR20" s="540"/>
      <c r="AS20" s="540"/>
      <c r="AT20" s="540"/>
      <c r="AU20" s="547"/>
      <c r="AV20" s="547"/>
      <c r="AW20" s="547"/>
      <c r="AX20" s="547"/>
      <c r="AY20" s="547"/>
      <c r="AZ20" s="547"/>
      <c r="BA20" s="547"/>
      <c r="BB20" s="547"/>
      <c r="BC20" s="548" t="s">
        <v>14</v>
      </c>
      <c r="BD20" s="548" t="s">
        <v>14</v>
      </c>
      <c r="BE20" s="548" t="s">
        <v>14</v>
      </c>
      <c r="BF20" s="548" t="s">
        <v>14</v>
      </c>
      <c r="BG20" s="549" t="s">
        <v>14</v>
      </c>
      <c r="BH20" s="548" t="s">
        <v>14</v>
      </c>
      <c r="BI20" s="548" t="s">
        <v>14</v>
      </c>
      <c r="BJ20" s="550" t="s">
        <v>14</v>
      </c>
      <c r="BK20" s="549" t="s">
        <v>14</v>
      </c>
      <c r="BL20" s="548" t="s">
        <v>14</v>
      </c>
      <c r="BM20" s="548" t="s">
        <v>14</v>
      </c>
      <c r="BN20" s="550" t="s">
        <v>14</v>
      </c>
      <c r="BO20" s="549" t="s">
        <v>14</v>
      </c>
      <c r="BP20" s="548" t="s">
        <v>14</v>
      </c>
      <c r="BQ20" s="548" t="s">
        <v>14</v>
      </c>
      <c r="BR20" s="550" t="s">
        <v>14</v>
      </c>
      <c r="BS20" s="549" t="s">
        <v>14</v>
      </c>
      <c r="BT20" s="548" t="s">
        <v>14</v>
      </c>
      <c r="BU20" s="548" t="s">
        <v>14</v>
      </c>
      <c r="BV20" s="550" t="s">
        <v>14</v>
      </c>
      <c r="BW20" s="549" t="s">
        <v>14</v>
      </c>
      <c r="BX20" s="548" t="s">
        <v>14</v>
      </c>
      <c r="BY20" s="548" t="s">
        <v>14</v>
      </c>
      <c r="BZ20" s="550" t="s">
        <v>14</v>
      </c>
      <c r="CA20" s="548" t="s">
        <v>14</v>
      </c>
      <c r="CB20" s="548" t="s">
        <v>14</v>
      </c>
      <c r="CC20" s="548" t="s">
        <v>14</v>
      </c>
    </row>
    <row r="21" spans="1:81" hidden="1">
      <c r="A21" s="219" t="s">
        <v>66</v>
      </c>
      <c r="B21" s="546" t="s">
        <v>749</v>
      </c>
      <c r="C21" s="540"/>
      <c r="D21" s="540"/>
      <c r="E21" s="540"/>
      <c r="F21" s="540"/>
      <c r="G21" s="540"/>
      <c r="H21" s="540"/>
      <c r="I21" s="540"/>
      <c r="J21" s="540"/>
      <c r="K21" s="540"/>
      <c r="L21" s="540"/>
      <c r="M21" s="540"/>
      <c r="N21" s="540"/>
      <c r="O21" s="540"/>
      <c r="P21" s="540"/>
      <c r="Q21" s="540"/>
      <c r="R21" s="540"/>
      <c r="S21" s="540"/>
      <c r="T21" s="540"/>
      <c r="U21" s="540"/>
      <c r="V21" s="540"/>
      <c r="W21" s="540"/>
      <c r="X21" s="540"/>
      <c r="Y21" s="540"/>
      <c r="Z21" s="540"/>
      <c r="AA21" s="540"/>
      <c r="AB21" s="540"/>
      <c r="AC21" s="540"/>
      <c r="AD21" s="540"/>
      <c r="AE21" s="540"/>
      <c r="AF21" s="540"/>
      <c r="AG21" s="540"/>
      <c r="AH21" s="540"/>
      <c r="AI21" s="540"/>
      <c r="AJ21" s="540"/>
      <c r="AK21" s="540"/>
      <c r="AL21" s="540"/>
      <c r="AM21" s="540"/>
      <c r="AN21" s="540"/>
      <c r="AO21" s="540"/>
      <c r="AP21" s="540"/>
      <c r="AQ21" s="540"/>
      <c r="AR21" s="540"/>
      <c r="AS21" s="540"/>
      <c r="AT21" s="540"/>
      <c r="AU21" s="547"/>
      <c r="AV21" s="547"/>
      <c r="AW21" s="547"/>
      <c r="AX21" s="547"/>
      <c r="AY21" s="547"/>
      <c r="AZ21" s="547"/>
      <c r="BA21" s="547"/>
      <c r="BB21" s="547"/>
      <c r="BC21" s="548" t="s">
        <v>14</v>
      </c>
      <c r="BD21" s="548" t="s">
        <v>14</v>
      </c>
      <c r="BE21" s="548" t="s">
        <v>14</v>
      </c>
      <c r="BF21" s="548" t="s">
        <v>14</v>
      </c>
      <c r="BG21" s="549" t="s">
        <v>14</v>
      </c>
      <c r="BH21" s="548" t="s">
        <v>14</v>
      </c>
      <c r="BI21" s="548" t="s">
        <v>14</v>
      </c>
      <c r="BJ21" s="550" t="s">
        <v>14</v>
      </c>
      <c r="BK21" s="549" t="s">
        <v>14</v>
      </c>
      <c r="BL21" s="548" t="s">
        <v>14</v>
      </c>
      <c r="BM21" s="548" t="s">
        <v>14</v>
      </c>
      <c r="BN21" s="550" t="s">
        <v>14</v>
      </c>
      <c r="BO21" s="549" t="s">
        <v>14</v>
      </c>
      <c r="BP21" s="548" t="s">
        <v>14</v>
      </c>
      <c r="BQ21" s="548" t="s">
        <v>14</v>
      </c>
      <c r="BR21" s="550" t="s">
        <v>14</v>
      </c>
      <c r="BS21" s="549" t="s">
        <v>14</v>
      </c>
      <c r="BT21" s="548" t="s">
        <v>14</v>
      </c>
      <c r="BU21" s="548" t="s">
        <v>14</v>
      </c>
      <c r="BV21" s="550" t="s">
        <v>14</v>
      </c>
      <c r="BW21" s="549" t="s">
        <v>14</v>
      </c>
      <c r="BX21" s="548" t="s">
        <v>14</v>
      </c>
      <c r="BY21" s="548" t="s">
        <v>14</v>
      </c>
      <c r="BZ21" s="550" t="s">
        <v>14</v>
      </c>
      <c r="CA21" s="548" t="s">
        <v>14</v>
      </c>
      <c r="CB21" s="548" t="s">
        <v>14</v>
      </c>
      <c r="CC21" s="548" t="s">
        <v>14</v>
      </c>
    </row>
    <row r="22" spans="1:81">
      <c r="A22" s="223" t="s">
        <v>750</v>
      </c>
      <c r="B22" s="557" t="s">
        <v>751</v>
      </c>
      <c r="C22" s="541"/>
      <c r="D22" s="541"/>
      <c r="E22" s="541"/>
      <c r="F22" s="541"/>
      <c r="G22" s="541"/>
      <c r="H22" s="541"/>
      <c r="I22" s="541"/>
      <c r="J22" s="541"/>
      <c r="K22" s="541"/>
      <c r="L22" s="541"/>
      <c r="M22" s="541"/>
      <c r="N22" s="541"/>
      <c r="O22" s="541"/>
      <c r="P22" s="541"/>
      <c r="Q22" s="541"/>
      <c r="R22" s="541"/>
      <c r="S22" s="541"/>
      <c r="T22" s="541"/>
      <c r="U22" s="541"/>
      <c r="V22" s="541"/>
      <c r="W22" s="541"/>
      <c r="X22" s="541"/>
      <c r="Y22" s="541"/>
      <c r="Z22" s="541"/>
      <c r="AA22" s="541"/>
      <c r="AB22" s="541"/>
      <c r="AC22" s="541"/>
      <c r="AD22" s="541"/>
      <c r="AE22" s="541"/>
      <c r="AF22" s="541"/>
      <c r="AG22" s="541"/>
      <c r="AH22" s="541"/>
      <c r="AI22" s="541"/>
      <c r="AJ22" s="541"/>
      <c r="AK22" s="541"/>
      <c r="AL22" s="541"/>
      <c r="AM22" s="541"/>
      <c r="AN22" s="541"/>
      <c r="AO22" s="541"/>
      <c r="AP22" s="541"/>
      <c r="AQ22" s="541"/>
      <c r="AR22" s="541"/>
      <c r="AS22" s="541"/>
      <c r="AT22" s="541"/>
      <c r="AU22" s="542"/>
      <c r="AV22" s="542"/>
      <c r="AW22" s="542"/>
      <c r="AX22" s="542"/>
      <c r="AY22" s="542"/>
      <c r="AZ22" s="542"/>
      <c r="BA22" s="542"/>
      <c r="BB22" s="542"/>
      <c r="BC22" s="543">
        <f t="shared" ref="BC22:CA22" si="10">SUM(BC6,BC13)</f>
        <v>1387</v>
      </c>
      <c r="BD22" s="543">
        <f t="shared" si="10"/>
        <v>1304</v>
      </c>
      <c r="BE22" s="543">
        <f t="shared" si="10"/>
        <v>1277</v>
      </c>
      <c r="BF22" s="543">
        <f t="shared" si="10"/>
        <v>1279</v>
      </c>
      <c r="BG22" s="544">
        <f t="shared" si="10"/>
        <v>1268</v>
      </c>
      <c r="BH22" s="543">
        <f t="shared" si="10"/>
        <v>1296</v>
      </c>
      <c r="BI22" s="543">
        <f t="shared" si="10"/>
        <v>1353</v>
      </c>
      <c r="BJ22" s="545">
        <f t="shared" si="10"/>
        <v>1516</v>
      </c>
      <c r="BK22" s="544">
        <f t="shared" si="10"/>
        <v>1852</v>
      </c>
      <c r="BL22" s="543">
        <f t="shared" si="10"/>
        <v>2379</v>
      </c>
      <c r="BM22" s="543">
        <f t="shared" si="10"/>
        <v>1018</v>
      </c>
      <c r="BN22" s="545">
        <f t="shared" si="10"/>
        <v>2863</v>
      </c>
      <c r="BO22" s="544">
        <f t="shared" si="10"/>
        <v>2982</v>
      </c>
      <c r="BP22" s="543">
        <f t="shared" si="10"/>
        <v>3134</v>
      </c>
      <c r="BQ22" s="543">
        <f t="shared" si="10"/>
        <v>3177</v>
      </c>
      <c r="BR22" s="545">
        <f t="shared" si="10"/>
        <v>3116</v>
      </c>
      <c r="BS22" s="544">
        <f t="shared" si="10"/>
        <v>3232</v>
      </c>
      <c r="BT22" s="543">
        <f t="shared" si="10"/>
        <v>3114</v>
      </c>
      <c r="BU22" s="543">
        <f t="shared" si="10"/>
        <v>3356</v>
      </c>
      <c r="BV22" s="545">
        <f t="shared" si="10"/>
        <v>3410</v>
      </c>
      <c r="BW22" s="544">
        <f t="shared" si="10"/>
        <v>3368</v>
      </c>
      <c r="BX22" s="543">
        <f t="shared" si="10"/>
        <v>3453</v>
      </c>
      <c r="BY22" s="543">
        <f t="shared" si="10"/>
        <v>3504</v>
      </c>
      <c r="BZ22" s="545">
        <f t="shared" si="10"/>
        <v>3487</v>
      </c>
      <c r="CA22" s="543">
        <f t="shared" si="10"/>
        <v>3427</v>
      </c>
      <c r="CB22" s="543">
        <f t="shared" ref="CB22" si="11">SUM(CB6,CB13)</f>
        <v>3478</v>
      </c>
      <c r="CC22" s="543">
        <f t="shared" ref="CC22" si="12">SUM(CC6,CC13)</f>
        <v>3628</v>
      </c>
    </row>
    <row r="23" spans="1:81">
      <c r="A23" s="218"/>
      <c r="B23" s="539"/>
      <c r="C23" s="540"/>
      <c r="D23" s="540"/>
      <c r="E23" s="540"/>
      <c r="F23" s="540"/>
      <c r="G23" s="540"/>
      <c r="H23" s="540"/>
      <c r="I23" s="540"/>
      <c r="J23" s="540"/>
      <c r="K23" s="540"/>
      <c r="L23" s="540"/>
      <c r="M23" s="540"/>
      <c r="N23" s="540"/>
      <c r="O23" s="540"/>
      <c r="P23" s="540"/>
      <c r="Q23" s="540"/>
      <c r="R23" s="540"/>
      <c r="S23" s="540"/>
      <c r="T23" s="540"/>
      <c r="U23" s="540"/>
      <c r="V23" s="540"/>
      <c r="W23" s="540"/>
      <c r="X23" s="540"/>
      <c r="Y23" s="540"/>
      <c r="Z23" s="540"/>
      <c r="AA23" s="540"/>
      <c r="AB23" s="540"/>
      <c r="AC23" s="540"/>
      <c r="AD23" s="540"/>
      <c r="AE23" s="540"/>
      <c r="AF23" s="540"/>
      <c r="AG23" s="540"/>
      <c r="AH23" s="540"/>
      <c r="AI23" s="540"/>
      <c r="AJ23" s="540"/>
      <c r="AK23" s="540"/>
      <c r="AL23" s="540"/>
      <c r="AM23" s="540"/>
      <c r="AN23" s="540"/>
      <c r="AO23" s="540"/>
      <c r="AP23" s="540"/>
      <c r="AQ23" s="540"/>
      <c r="AR23" s="540"/>
      <c r="AS23" s="540"/>
      <c r="AT23" s="540"/>
      <c r="AU23" s="540"/>
      <c r="AV23" s="540"/>
      <c r="AW23" s="540"/>
      <c r="AX23" s="540"/>
      <c r="AY23" s="540"/>
      <c r="AZ23" s="540"/>
      <c r="BA23" s="540"/>
      <c r="BB23" s="540"/>
      <c r="BC23" s="558"/>
      <c r="BD23" s="558"/>
      <c r="BE23" s="558"/>
      <c r="BF23" s="558"/>
      <c r="BG23" s="559"/>
      <c r="BH23" s="558"/>
      <c r="BI23" s="558"/>
      <c r="BJ23" s="560"/>
      <c r="BK23" s="559"/>
      <c r="BL23" s="558"/>
      <c r="BM23" s="558"/>
      <c r="BN23" s="560"/>
      <c r="BO23" s="559"/>
      <c r="BP23" s="558"/>
      <c r="BQ23" s="558"/>
      <c r="BR23" s="560"/>
      <c r="BS23" s="559"/>
      <c r="BT23" s="558"/>
      <c r="BU23" s="558"/>
      <c r="BV23" s="560"/>
      <c r="BW23" s="559"/>
      <c r="BX23" s="558"/>
      <c r="BY23" s="558"/>
      <c r="BZ23" s="560"/>
      <c r="CA23" s="558"/>
      <c r="CB23" s="558"/>
      <c r="CC23" s="558"/>
    </row>
    <row r="24" spans="1:81">
      <c r="A24" s="224" t="s">
        <v>752</v>
      </c>
      <c r="B24" s="561" t="s">
        <v>753</v>
      </c>
      <c r="C24" s="540"/>
      <c r="D24" s="540"/>
      <c r="E24" s="540"/>
      <c r="F24" s="540"/>
      <c r="G24" s="540"/>
      <c r="H24" s="540"/>
      <c r="I24" s="540"/>
      <c r="J24" s="540"/>
      <c r="K24" s="540"/>
      <c r="L24" s="540"/>
      <c r="M24" s="540"/>
      <c r="N24" s="540"/>
      <c r="O24" s="540"/>
      <c r="P24" s="540"/>
      <c r="Q24" s="540"/>
      <c r="R24" s="540"/>
      <c r="S24" s="540"/>
      <c r="T24" s="540"/>
      <c r="U24" s="540"/>
      <c r="V24" s="540"/>
      <c r="W24" s="540"/>
      <c r="X24" s="540"/>
      <c r="Y24" s="540"/>
      <c r="Z24" s="540"/>
      <c r="AA24" s="540"/>
      <c r="AB24" s="540"/>
      <c r="AC24" s="540"/>
      <c r="AD24" s="540"/>
      <c r="AE24" s="540"/>
      <c r="AF24" s="540"/>
      <c r="AG24" s="540"/>
      <c r="AH24" s="540"/>
      <c r="AI24" s="540"/>
      <c r="AJ24" s="540"/>
      <c r="AK24" s="540"/>
      <c r="AL24" s="540"/>
      <c r="AM24" s="540"/>
      <c r="AN24" s="540"/>
      <c r="AO24" s="540"/>
      <c r="AP24" s="540"/>
      <c r="AQ24" s="540"/>
      <c r="AR24" s="540"/>
      <c r="AS24" s="540"/>
      <c r="AT24" s="540"/>
      <c r="AU24" s="540"/>
      <c r="AV24" s="540"/>
      <c r="AW24" s="540"/>
      <c r="AX24" s="540"/>
      <c r="AY24" s="540"/>
      <c r="AZ24" s="540"/>
      <c r="BA24" s="540"/>
      <c r="BB24" s="540"/>
      <c r="BC24" s="558"/>
      <c r="BD24" s="558"/>
      <c r="BE24" s="558"/>
      <c r="BF24" s="558"/>
      <c r="BG24" s="559"/>
      <c r="BH24" s="558"/>
      <c r="BI24" s="558"/>
      <c r="BJ24" s="560"/>
      <c r="BK24" s="559"/>
      <c r="BL24" s="558"/>
      <c r="BM24" s="558"/>
      <c r="BN24" s="560"/>
      <c r="BO24" s="559"/>
      <c r="BP24" s="558"/>
      <c r="BQ24" s="558"/>
      <c r="BR24" s="560"/>
      <c r="BS24" s="559"/>
      <c r="BT24" s="558"/>
      <c r="BU24" s="558"/>
      <c r="BV24" s="560"/>
      <c r="BW24" s="559"/>
      <c r="BX24" s="558"/>
      <c r="BY24" s="558"/>
      <c r="BZ24" s="560"/>
      <c r="CA24" s="558"/>
      <c r="CB24" s="558"/>
      <c r="CC24" s="558"/>
    </row>
    <row r="25" spans="1:81">
      <c r="A25" s="219" t="s">
        <v>754</v>
      </c>
      <c r="B25" s="546" t="s">
        <v>755</v>
      </c>
      <c r="C25" s="540"/>
      <c r="D25" s="540"/>
      <c r="E25" s="540"/>
      <c r="F25" s="540"/>
      <c r="G25" s="540"/>
      <c r="H25" s="540"/>
      <c r="I25" s="540"/>
      <c r="J25" s="540"/>
      <c r="K25" s="540"/>
      <c r="L25" s="540"/>
      <c r="M25" s="540"/>
      <c r="N25" s="540"/>
      <c r="O25" s="540"/>
      <c r="P25" s="540"/>
      <c r="Q25" s="540"/>
      <c r="R25" s="540"/>
      <c r="S25" s="540"/>
      <c r="T25" s="540"/>
      <c r="U25" s="540"/>
      <c r="V25" s="540"/>
      <c r="W25" s="540"/>
      <c r="X25" s="540"/>
      <c r="Y25" s="540"/>
      <c r="Z25" s="540"/>
      <c r="AA25" s="540"/>
      <c r="AB25" s="540"/>
      <c r="AC25" s="540"/>
      <c r="AD25" s="540"/>
      <c r="AE25" s="540"/>
      <c r="AF25" s="540"/>
      <c r="AG25" s="540"/>
      <c r="AH25" s="540"/>
      <c r="AI25" s="540"/>
      <c r="AJ25" s="540"/>
      <c r="AK25" s="540"/>
      <c r="AL25" s="540"/>
      <c r="AM25" s="540"/>
      <c r="AN25" s="540"/>
      <c r="AO25" s="540"/>
      <c r="AP25" s="540"/>
      <c r="AQ25" s="540"/>
      <c r="AR25" s="540"/>
      <c r="AS25" s="540"/>
      <c r="AT25" s="540"/>
      <c r="AU25" s="547"/>
      <c r="AV25" s="547"/>
      <c r="AW25" s="547"/>
      <c r="AX25" s="547"/>
      <c r="AY25" s="547"/>
      <c r="AZ25" s="547"/>
      <c r="BA25" s="547"/>
      <c r="BB25" s="547"/>
      <c r="BC25" s="548">
        <v>-13</v>
      </c>
      <c r="BD25" s="548">
        <v>-3</v>
      </c>
      <c r="BE25" s="548">
        <v>-2</v>
      </c>
      <c r="BF25" s="548">
        <v>-2</v>
      </c>
      <c r="BG25" s="549">
        <v>-1</v>
      </c>
      <c r="BH25" s="548">
        <v>-1</v>
      </c>
      <c r="BI25" s="548">
        <v>-1</v>
      </c>
      <c r="BJ25" s="550">
        <v>-8</v>
      </c>
      <c r="BK25" s="549">
        <v>-52</v>
      </c>
      <c r="BL25" s="548">
        <v>-103</v>
      </c>
      <c r="BM25" s="548">
        <v>-113</v>
      </c>
      <c r="BN25" s="550">
        <v>-101</v>
      </c>
      <c r="BO25" s="549">
        <v>-92</v>
      </c>
      <c r="BP25" s="548">
        <v>-127</v>
      </c>
      <c r="BQ25" s="548">
        <v>-105</v>
      </c>
      <c r="BR25" s="550">
        <v>-100</v>
      </c>
      <c r="BS25" s="549">
        <v>-189</v>
      </c>
      <c r="BT25" s="548">
        <v>-205</v>
      </c>
      <c r="BU25" s="548">
        <v>-195</v>
      </c>
      <c r="BV25" s="550">
        <v>-200</v>
      </c>
      <c r="BW25" s="549">
        <v>-157</v>
      </c>
      <c r="BX25" s="548">
        <v>-147</v>
      </c>
      <c r="BY25" s="548">
        <v>-137</v>
      </c>
      <c r="BZ25" s="550">
        <v>-137</v>
      </c>
      <c r="CA25" s="548">
        <v>-132</v>
      </c>
      <c r="CB25" s="548">
        <v>-132</v>
      </c>
      <c r="CC25" s="548">
        <v>-149</v>
      </c>
    </row>
    <row r="26" spans="1:81">
      <c r="A26" s="222" t="s">
        <v>756</v>
      </c>
      <c r="B26" s="556" t="s">
        <v>757</v>
      </c>
      <c r="C26" s="540"/>
      <c r="D26" s="540"/>
      <c r="E26" s="540"/>
      <c r="F26" s="540"/>
      <c r="G26" s="540"/>
      <c r="H26" s="540"/>
      <c r="I26" s="540"/>
      <c r="J26" s="540"/>
      <c r="K26" s="540"/>
      <c r="L26" s="540"/>
      <c r="M26" s="540"/>
      <c r="N26" s="540"/>
      <c r="O26" s="540"/>
      <c r="P26" s="540"/>
      <c r="Q26" s="540"/>
      <c r="R26" s="540"/>
      <c r="S26" s="540"/>
      <c r="T26" s="540"/>
      <c r="U26" s="540"/>
      <c r="V26" s="540"/>
      <c r="W26" s="540"/>
      <c r="X26" s="540"/>
      <c r="Y26" s="540"/>
      <c r="Z26" s="540"/>
      <c r="AA26" s="540"/>
      <c r="AB26" s="540"/>
      <c r="AC26" s="540"/>
      <c r="AD26" s="540"/>
      <c r="AE26" s="540"/>
      <c r="AF26" s="540"/>
      <c r="AG26" s="540"/>
      <c r="AH26" s="540"/>
      <c r="AI26" s="540"/>
      <c r="AJ26" s="540"/>
      <c r="AK26" s="540"/>
      <c r="AL26" s="540"/>
      <c r="AM26" s="540"/>
      <c r="AN26" s="540"/>
      <c r="AO26" s="540"/>
      <c r="AP26" s="540"/>
      <c r="AQ26" s="540"/>
      <c r="AR26" s="540"/>
      <c r="AS26" s="540"/>
      <c r="AT26" s="540"/>
      <c r="AU26" s="547"/>
      <c r="AV26" s="547"/>
      <c r="AW26" s="547"/>
      <c r="AX26" s="547"/>
      <c r="AY26" s="547"/>
      <c r="AZ26" s="547"/>
      <c r="BA26" s="547"/>
      <c r="BB26" s="547"/>
      <c r="BC26" s="548">
        <v>-211</v>
      </c>
      <c r="BD26" s="548">
        <v>-190</v>
      </c>
      <c r="BE26" s="548">
        <v>-128</v>
      </c>
      <c r="BF26" s="548">
        <v>-114</v>
      </c>
      <c r="BG26" s="549">
        <v>-116</v>
      </c>
      <c r="BH26" s="548">
        <v>-112</v>
      </c>
      <c r="BI26" s="548">
        <v>-106</v>
      </c>
      <c r="BJ26" s="550">
        <v>-82</v>
      </c>
      <c r="BK26" s="549">
        <v>-26</v>
      </c>
      <c r="BL26" s="548">
        <v>-243</v>
      </c>
      <c r="BM26" s="548">
        <v>-561</v>
      </c>
      <c r="BN26" s="550">
        <v>-753</v>
      </c>
      <c r="BO26" s="549">
        <v>-849</v>
      </c>
      <c r="BP26" s="548">
        <v>-767</v>
      </c>
      <c r="BQ26" s="548">
        <v>-811</v>
      </c>
      <c r="BR26" s="550">
        <v>-694</v>
      </c>
      <c r="BS26" s="549">
        <v>-728</v>
      </c>
      <c r="BT26" s="548">
        <v>-723</v>
      </c>
      <c r="BU26" s="548">
        <v>-773</v>
      </c>
      <c r="BV26" s="550">
        <v>-826</v>
      </c>
      <c r="BW26" s="549">
        <v>-840</v>
      </c>
      <c r="BX26" s="548">
        <v>-940</v>
      </c>
      <c r="BY26" s="548">
        <v>-962</v>
      </c>
      <c r="BZ26" s="550">
        <v>-896</v>
      </c>
      <c r="CA26" s="548">
        <v>-797</v>
      </c>
      <c r="CB26" s="548">
        <v>-887</v>
      </c>
      <c r="CC26" s="548">
        <v>-898</v>
      </c>
    </row>
    <row r="27" spans="1:81" ht="22.5">
      <c r="A27" s="222" t="s">
        <v>772</v>
      </c>
      <c r="B27" s="556" t="s">
        <v>771</v>
      </c>
      <c r="C27" s="540"/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0"/>
      <c r="T27" s="540"/>
      <c r="U27" s="540"/>
      <c r="V27" s="540"/>
      <c r="W27" s="540"/>
      <c r="X27" s="540"/>
      <c r="Y27" s="540"/>
      <c r="Z27" s="540"/>
      <c r="AA27" s="540"/>
      <c r="AB27" s="540"/>
      <c r="AC27" s="540"/>
      <c r="AD27" s="540"/>
      <c r="AE27" s="540"/>
      <c r="AF27" s="540"/>
      <c r="AG27" s="540"/>
      <c r="AH27" s="540"/>
      <c r="AI27" s="540"/>
      <c r="AJ27" s="540"/>
      <c r="AK27" s="540"/>
      <c r="AL27" s="540"/>
      <c r="AM27" s="540"/>
      <c r="AN27" s="540"/>
      <c r="AO27" s="540"/>
      <c r="AP27" s="540"/>
      <c r="AQ27" s="540"/>
      <c r="AR27" s="540"/>
      <c r="AS27" s="540"/>
      <c r="AT27" s="540"/>
      <c r="AU27" s="547"/>
      <c r="AV27" s="547"/>
      <c r="AW27" s="547"/>
      <c r="AX27" s="547"/>
      <c r="AY27" s="547"/>
      <c r="AZ27" s="547"/>
      <c r="BA27" s="547"/>
      <c r="BB27" s="547"/>
      <c r="BC27" s="548"/>
      <c r="BD27" s="548"/>
      <c r="BE27" s="548"/>
      <c r="BF27" s="548"/>
      <c r="BG27" s="549"/>
      <c r="BH27" s="548"/>
      <c r="BI27" s="548"/>
      <c r="BJ27" s="550"/>
      <c r="BK27" s="549"/>
      <c r="BL27" s="548"/>
      <c r="BM27" s="548"/>
      <c r="BN27" s="550"/>
      <c r="BO27" s="549"/>
      <c r="BP27" s="548"/>
      <c r="BQ27" s="548"/>
      <c r="BR27" s="550"/>
      <c r="BS27" s="549"/>
      <c r="BT27" s="548"/>
      <c r="BU27" s="548"/>
      <c r="BV27" s="550"/>
      <c r="BW27" s="549">
        <v>-40</v>
      </c>
      <c r="BX27" s="548">
        <v>-77</v>
      </c>
      <c r="BY27" s="548">
        <v>-112</v>
      </c>
      <c r="BZ27" s="550">
        <v>-49</v>
      </c>
      <c r="CA27" s="548">
        <v>-58</v>
      </c>
      <c r="CB27" s="548">
        <v>-31</v>
      </c>
      <c r="CC27" s="548">
        <v>-28</v>
      </c>
    </row>
    <row r="28" spans="1:81">
      <c r="A28" s="222" t="s">
        <v>758</v>
      </c>
      <c r="B28" s="556" t="s">
        <v>759</v>
      </c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0"/>
      <c r="T28" s="540"/>
      <c r="U28" s="540"/>
      <c r="V28" s="540"/>
      <c r="W28" s="540"/>
      <c r="X28" s="540"/>
      <c r="Y28" s="540"/>
      <c r="Z28" s="540"/>
      <c r="AA28" s="540"/>
      <c r="AB28" s="540"/>
      <c r="AC28" s="540"/>
      <c r="AD28" s="540"/>
      <c r="AE28" s="540"/>
      <c r="AF28" s="540"/>
      <c r="AG28" s="540"/>
      <c r="AH28" s="540"/>
      <c r="AI28" s="540"/>
      <c r="AJ28" s="540"/>
      <c r="AK28" s="540"/>
      <c r="AL28" s="540"/>
      <c r="AM28" s="540"/>
      <c r="AN28" s="540"/>
      <c r="AO28" s="540"/>
      <c r="AP28" s="540"/>
      <c r="AQ28" s="540"/>
      <c r="AR28" s="540"/>
      <c r="AS28" s="540"/>
      <c r="AT28" s="540"/>
      <c r="AU28" s="547"/>
      <c r="AV28" s="547"/>
      <c r="AW28" s="547"/>
      <c r="AX28" s="547"/>
      <c r="AY28" s="547"/>
      <c r="AZ28" s="547"/>
      <c r="BA28" s="547"/>
      <c r="BB28" s="547"/>
      <c r="BC28" s="548">
        <v>-3</v>
      </c>
      <c r="BD28" s="548">
        <v>-2</v>
      </c>
      <c r="BE28" s="548">
        <v>-2</v>
      </c>
      <c r="BF28" s="548">
        <v>-1</v>
      </c>
      <c r="BG28" s="549">
        <v>-2</v>
      </c>
      <c r="BH28" s="548">
        <v>-1</v>
      </c>
      <c r="BI28" s="548">
        <v>-1</v>
      </c>
      <c r="BJ28" s="550">
        <v>-2</v>
      </c>
      <c r="BK28" s="549">
        <v>-3</v>
      </c>
      <c r="BL28" s="548">
        <v>-6</v>
      </c>
      <c r="BM28" s="548">
        <v>-6</v>
      </c>
      <c r="BN28" s="550">
        <v>-8</v>
      </c>
      <c r="BO28" s="549">
        <v>-8</v>
      </c>
      <c r="BP28" s="548">
        <v>-8</v>
      </c>
      <c r="BQ28" s="548">
        <v>-8</v>
      </c>
      <c r="BR28" s="550">
        <v>-7</v>
      </c>
      <c r="BS28" s="549">
        <v>-6</v>
      </c>
      <c r="BT28" s="548">
        <v>-7</v>
      </c>
      <c r="BU28" s="548">
        <v>-9</v>
      </c>
      <c r="BV28" s="550">
        <v>-9</v>
      </c>
      <c r="BW28" s="549">
        <v>-8</v>
      </c>
      <c r="BX28" s="548">
        <v>-8</v>
      </c>
      <c r="BY28" s="548">
        <v>-8</v>
      </c>
      <c r="BZ28" s="550">
        <v>-20</v>
      </c>
      <c r="CA28" s="548">
        <v>-19</v>
      </c>
      <c r="CB28" s="548">
        <v>-20</v>
      </c>
      <c r="CC28" s="548">
        <v>-30</v>
      </c>
    </row>
    <row r="29" spans="1:81">
      <c r="A29" s="225" t="s">
        <v>760</v>
      </c>
      <c r="B29" s="562" t="s">
        <v>761</v>
      </c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0"/>
      <c r="T29" s="540"/>
      <c r="U29" s="540"/>
      <c r="V29" s="540"/>
      <c r="W29" s="540"/>
      <c r="X29" s="540"/>
      <c r="Y29" s="540"/>
      <c r="Z29" s="540"/>
      <c r="AA29" s="540"/>
      <c r="AB29" s="540"/>
      <c r="AC29" s="540"/>
      <c r="AD29" s="540"/>
      <c r="AE29" s="540"/>
      <c r="AF29" s="540"/>
      <c r="AG29" s="540"/>
      <c r="AH29" s="540"/>
      <c r="AI29" s="540"/>
      <c r="AJ29" s="540"/>
      <c r="AK29" s="540"/>
      <c r="AL29" s="540"/>
      <c r="AM29" s="540"/>
      <c r="AN29" s="540"/>
      <c r="AO29" s="540"/>
      <c r="AP29" s="540"/>
      <c r="AQ29" s="540"/>
      <c r="AR29" s="540"/>
      <c r="AS29" s="540"/>
      <c r="AT29" s="540"/>
      <c r="AU29" s="547"/>
      <c r="AV29" s="547"/>
      <c r="AW29" s="547"/>
      <c r="AX29" s="547"/>
      <c r="AY29" s="547"/>
      <c r="AZ29" s="547"/>
      <c r="BA29" s="547"/>
      <c r="BB29" s="547"/>
      <c r="BC29" s="548">
        <v>-7</v>
      </c>
      <c r="BD29" s="548">
        <v>-8</v>
      </c>
      <c r="BE29" s="548">
        <v>-8</v>
      </c>
      <c r="BF29" s="548">
        <v>-7</v>
      </c>
      <c r="BG29" s="549">
        <v>-7</v>
      </c>
      <c r="BH29" s="548">
        <v>-7</v>
      </c>
      <c r="BI29" s="548">
        <v>-7</v>
      </c>
      <c r="BJ29" s="550">
        <v>-6</v>
      </c>
      <c r="BK29" s="549">
        <v>-4</v>
      </c>
      <c r="BL29" s="548">
        <v>-4</v>
      </c>
      <c r="BM29" s="548">
        <v>-6</v>
      </c>
      <c r="BN29" s="550">
        <v>-12</v>
      </c>
      <c r="BO29" s="549">
        <v>-16</v>
      </c>
      <c r="BP29" s="548">
        <v>-18</v>
      </c>
      <c r="BQ29" s="548">
        <v>-20</v>
      </c>
      <c r="BR29" s="550">
        <v>-22</v>
      </c>
      <c r="BS29" s="549">
        <v>-21</v>
      </c>
      <c r="BT29" s="548">
        <v>-20</v>
      </c>
      <c r="BU29" s="548">
        <v>-21</v>
      </c>
      <c r="BV29" s="550">
        <v>-18</v>
      </c>
      <c r="BW29" s="549">
        <v>-16</v>
      </c>
      <c r="BX29" s="548">
        <v>-14</v>
      </c>
      <c r="BY29" s="548">
        <v>-14</v>
      </c>
      <c r="BZ29" s="550">
        <v>-22</v>
      </c>
      <c r="CA29" s="548">
        <v>-24</v>
      </c>
      <c r="CB29" s="548">
        <v>-24</v>
      </c>
      <c r="CC29" s="548">
        <v>-27</v>
      </c>
    </row>
    <row r="30" spans="1:81">
      <c r="A30" s="222" t="s">
        <v>762</v>
      </c>
      <c r="B30" s="556" t="s">
        <v>763</v>
      </c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0"/>
      <c r="T30" s="540"/>
      <c r="U30" s="540"/>
      <c r="V30" s="540"/>
      <c r="W30" s="540"/>
      <c r="X30" s="540"/>
      <c r="Y30" s="540"/>
      <c r="Z30" s="540"/>
      <c r="AA30" s="540"/>
      <c r="AB30" s="540"/>
      <c r="AC30" s="540"/>
      <c r="AD30" s="540"/>
      <c r="AE30" s="540"/>
      <c r="AF30" s="540"/>
      <c r="AG30" s="540"/>
      <c r="AH30" s="540"/>
      <c r="AI30" s="540"/>
      <c r="AJ30" s="540"/>
      <c r="AK30" s="540"/>
      <c r="AL30" s="540"/>
      <c r="AM30" s="540"/>
      <c r="AN30" s="540"/>
      <c r="AO30" s="540"/>
      <c r="AP30" s="540"/>
      <c r="AQ30" s="540"/>
      <c r="AR30" s="540"/>
      <c r="AS30" s="540"/>
      <c r="AT30" s="540"/>
      <c r="AU30" s="547"/>
      <c r="AV30" s="547"/>
      <c r="AW30" s="547"/>
      <c r="AX30" s="547"/>
      <c r="AY30" s="547"/>
      <c r="AZ30" s="547"/>
      <c r="BA30" s="547"/>
      <c r="BB30" s="547"/>
      <c r="BC30" s="548" t="s">
        <v>14</v>
      </c>
      <c r="BD30" s="548" t="s">
        <v>14</v>
      </c>
      <c r="BE30" s="548" t="s">
        <v>14</v>
      </c>
      <c r="BF30" s="548" t="s">
        <v>14</v>
      </c>
      <c r="BG30" s="549" t="s">
        <v>14</v>
      </c>
      <c r="BH30" s="548" t="s">
        <v>14</v>
      </c>
      <c r="BI30" s="548" t="s">
        <v>14</v>
      </c>
      <c r="BJ30" s="550" t="s">
        <v>14</v>
      </c>
      <c r="BK30" s="549" t="s">
        <v>14</v>
      </c>
      <c r="BL30" s="548" t="s">
        <v>14</v>
      </c>
      <c r="BM30" s="548" t="s">
        <v>14</v>
      </c>
      <c r="BN30" s="550" t="s">
        <v>14</v>
      </c>
      <c r="BO30" s="549" t="s">
        <v>14</v>
      </c>
      <c r="BP30" s="548" t="s">
        <v>14</v>
      </c>
      <c r="BQ30" s="548" t="s">
        <v>14</v>
      </c>
      <c r="BR30" s="550" t="s">
        <v>14</v>
      </c>
      <c r="BS30" s="549" t="s">
        <v>14</v>
      </c>
      <c r="BT30" s="548" t="s">
        <v>14</v>
      </c>
      <c r="BU30" s="548" t="s">
        <v>14</v>
      </c>
      <c r="BV30" s="550" t="s">
        <v>14</v>
      </c>
      <c r="BW30" s="549" t="s">
        <v>14</v>
      </c>
      <c r="BX30" s="548" t="s">
        <v>14</v>
      </c>
      <c r="BY30" s="548" t="s">
        <v>14</v>
      </c>
      <c r="BZ30" s="550" t="s">
        <v>14</v>
      </c>
      <c r="CA30" s="548" t="s">
        <v>14</v>
      </c>
      <c r="CB30" s="548" t="s">
        <v>14</v>
      </c>
      <c r="CC30" s="548" t="s">
        <v>14</v>
      </c>
    </row>
    <row r="31" spans="1:81">
      <c r="A31" s="222" t="s">
        <v>764</v>
      </c>
      <c r="B31" s="556" t="s">
        <v>765</v>
      </c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0"/>
      <c r="T31" s="540"/>
      <c r="U31" s="540"/>
      <c r="V31" s="540"/>
      <c r="W31" s="540"/>
      <c r="X31" s="540"/>
      <c r="Y31" s="540"/>
      <c r="Z31" s="540"/>
      <c r="AA31" s="540"/>
      <c r="AB31" s="540"/>
      <c r="AC31" s="540"/>
      <c r="AD31" s="540"/>
      <c r="AE31" s="540"/>
      <c r="AF31" s="540"/>
      <c r="AG31" s="540"/>
      <c r="AH31" s="540"/>
      <c r="AI31" s="540"/>
      <c r="AJ31" s="540"/>
      <c r="AK31" s="540"/>
      <c r="AL31" s="540"/>
      <c r="AM31" s="540"/>
      <c r="AN31" s="540"/>
      <c r="AO31" s="540"/>
      <c r="AP31" s="540"/>
      <c r="AQ31" s="540"/>
      <c r="AR31" s="540"/>
      <c r="AS31" s="540"/>
      <c r="AT31" s="540"/>
      <c r="AU31" s="547"/>
      <c r="AV31" s="547"/>
      <c r="AW31" s="547"/>
      <c r="AX31" s="547"/>
      <c r="AY31" s="547"/>
      <c r="AZ31" s="547"/>
      <c r="BA31" s="547"/>
      <c r="BB31" s="547"/>
      <c r="BC31" s="548">
        <v>-1</v>
      </c>
      <c r="BD31" s="548">
        <v>-1</v>
      </c>
      <c r="BE31" s="548">
        <v>-1</v>
      </c>
      <c r="BF31" s="548">
        <v>-1</v>
      </c>
      <c r="BG31" s="549">
        <v>0</v>
      </c>
      <c r="BH31" s="548">
        <v>-1</v>
      </c>
      <c r="BI31" s="548">
        <v>-1</v>
      </c>
      <c r="BJ31" s="550">
        <v>-1</v>
      </c>
      <c r="BK31" s="549">
        <v>-1</v>
      </c>
      <c r="BL31" s="548">
        <v>-2</v>
      </c>
      <c r="BM31" s="548">
        <v>-2</v>
      </c>
      <c r="BN31" s="550">
        <v>-3</v>
      </c>
      <c r="BO31" s="549">
        <v>-4</v>
      </c>
      <c r="BP31" s="548">
        <v>-5</v>
      </c>
      <c r="BQ31" s="548">
        <v>-4</v>
      </c>
      <c r="BR31" s="550">
        <v>-4</v>
      </c>
      <c r="BS31" s="549">
        <v>-5</v>
      </c>
      <c r="BT31" s="548">
        <v>-4</v>
      </c>
      <c r="BU31" s="548">
        <v>-5</v>
      </c>
      <c r="BV31" s="550">
        <v>-4</v>
      </c>
      <c r="BW31" s="549">
        <v>-5</v>
      </c>
      <c r="BX31" s="548">
        <v>-4</v>
      </c>
      <c r="BY31" s="548">
        <v>-4</v>
      </c>
      <c r="BZ31" s="550">
        <v>-4</v>
      </c>
      <c r="CA31" s="548">
        <v>-4</v>
      </c>
      <c r="CB31" s="548">
        <v>-3</v>
      </c>
      <c r="CC31" s="548">
        <v>-4</v>
      </c>
    </row>
    <row r="32" spans="1:81" ht="22.5">
      <c r="A32" s="222" t="s">
        <v>766</v>
      </c>
      <c r="B32" s="552" t="s">
        <v>767</v>
      </c>
      <c r="C32" s="540"/>
      <c r="D32" s="540"/>
      <c r="E32" s="540"/>
      <c r="F32" s="540"/>
      <c r="G32" s="540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0"/>
      <c r="T32" s="540"/>
      <c r="U32" s="540"/>
      <c r="V32" s="540"/>
      <c r="W32" s="540"/>
      <c r="X32" s="540"/>
      <c r="Y32" s="540"/>
      <c r="Z32" s="540"/>
      <c r="AA32" s="540"/>
      <c r="AB32" s="540"/>
      <c r="AC32" s="540"/>
      <c r="AD32" s="540"/>
      <c r="AE32" s="540"/>
      <c r="AF32" s="540"/>
      <c r="AG32" s="540"/>
      <c r="AH32" s="540"/>
      <c r="AI32" s="540"/>
      <c r="AJ32" s="540"/>
      <c r="AK32" s="540"/>
      <c r="AL32" s="540"/>
      <c r="AM32" s="540"/>
      <c r="AN32" s="540"/>
      <c r="AO32" s="540"/>
      <c r="AP32" s="540"/>
      <c r="AQ32" s="540"/>
      <c r="AR32" s="540"/>
      <c r="AS32" s="540"/>
      <c r="AT32" s="540"/>
      <c r="AU32" s="547"/>
      <c r="AV32" s="547"/>
      <c r="AW32" s="547"/>
      <c r="AX32" s="547"/>
      <c r="AY32" s="547"/>
      <c r="AZ32" s="547"/>
      <c r="BA32" s="547"/>
      <c r="BB32" s="547"/>
      <c r="BC32" s="548">
        <v>0</v>
      </c>
      <c r="BD32" s="548">
        <v>0</v>
      </c>
      <c r="BE32" s="548">
        <v>0</v>
      </c>
      <c r="BF32" s="548">
        <v>0</v>
      </c>
      <c r="BG32" s="549">
        <v>0</v>
      </c>
      <c r="BH32" s="548">
        <v>0</v>
      </c>
      <c r="BI32" s="548">
        <v>0</v>
      </c>
      <c r="BJ32" s="550">
        <v>0</v>
      </c>
      <c r="BK32" s="549">
        <v>-33</v>
      </c>
      <c r="BL32" s="548">
        <v>-123</v>
      </c>
      <c r="BM32" s="548">
        <v>-157</v>
      </c>
      <c r="BN32" s="550">
        <v>-176</v>
      </c>
      <c r="BO32" s="549">
        <v>-153</v>
      </c>
      <c r="BP32" s="548">
        <v>-155</v>
      </c>
      <c r="BQ32" s="548">
        <v>-139</v>
      </c>
      <c r="BR32" s="550">
        <v>-122</v>
      </c>
      <c r="BS32" s="549">
        <v>-121</v>
      </c>
      <c r="BT32" s="548">
        <v>-113</v>
      </c>
      <c r="BU32" s="548">
        <v>-93</v>
      </c>
      <c r="BV32" s="550">
        <v>-92</v>
      </c>
      <c r="BW32" s="549">
        <v>-91</v>
      </c>
      <c r="BX32" s="548">
        <v>-90</v>
      </c>
      <c r="BY32" s="548">
        <v>-75</v>
      </c>
      <c r="BZ32" s="550">
        <v>-64</v>
      </c>
      <c r="CA32" s="548">
        <v>-60</v>
      </c>
      <c r="CB32" s="548">
        <v>-51</v>
      </c>
      <c r="CC32" s="548">
        <v>-48</v>
      </c>
    </row>
    <row r="33" spans="1:81">
      <c r="A33" s="223" t="s">
        <v>768</v>
      </c>
      <c r="B33" s="557" t="s">
        <v>769</v>
      </c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1"/>
      <c r="V33" s="541"/>
      <c r="W33" s="541"/>
      <c r="X33" s="541"/>
      <c r="Y33" s="541"/>
      <c r="Z33" s="541"/>
      <c r="AA33" s="541"/>
      <c r="AB33" s="541"/>
      <c r="AC33" s="541"/>
      <c r="AD33" s="541"/>
      <c r="AE33" s="541"/>
      <c r="AF33" s="541"/>
      <c r="AG33" s="541"/>
      <c r="AH33" s="541"/>
      <c r="AI33" s="541"/>
      <c r="AJ33" s="541"/>
      <c r="AK33" s="541"/>
      <c r="AL33" s="541"/>
      <c r="AM33" s="541"/>
      <c r="AN33" s="541"/>
      <c r="AO33" s="541"/>
      <c r="AP33" s="541"/>
      <c r="AQ33" s="541"/>
      <c r="AR33" s="541"/>
      <c r="AS33" s="541"/>
      <c r="AT33" s="541"/>
      <c r="AU33" s="542"/>
      <c r="AV33" s="542"/>
      <c r="AW33" s="542"/>
      <c r="AX33" s="542"/>
      <c r="AY33" s="542"/>
      <c r="AZ33" s="542"/>
      <c r="BA33" s="542"/>
      <c r="BB33" s="542"/>
      <c r="BC33" s="543">
        <f t="shared" ref="BC33:BZ33" si="13">SUM(BC25:BC32)</f>
        <v>-235</v>
      </c>
      <c r="BD33" s="543">
        <f t="shared" si="13"/>
        <v>-204</v>
      </c>
      <c r="BE33" s="543">
        <f t="shared" si="13"/>
        <v>-141</v>
      </c>
      <c r="BF33" s="543">
        <f t="shared" si="13"/>
        <v>-125</v>
      </c>
      <c r="BG33" s="544">
        <f t="shared" si="13"/>
        <v>-126</v>
      </c>
      <c r="BH33" s="543">
        <f t="shared" si="13"/>
        <v>-122</v>
      </c>
      <c r="BI33" s="543">
        <f t="shared" si="13"/>
        <v>-116</v>
      </c>
      <c r="BJ33" s="545">
        <f t="shared" si="13"/>
        <v>-99</v>
      </c>
      <c r="BK33" s="544">
        <f t="shared" si="13"/>
        <v>-119</v>
      </c>
      <c r="BL33" s="543">
        <f t="shared" si="13"/>
        <v>-481</v>
      </c>
      <c r="BM33" s="543">
        <f t="shared" si="13"/>
        <v>-845</v>
      </c>
      <c r="BN33" s="545">
        <f t="shared" si="13"/>
        <v>-1053</v>
      </c>
      <c r="BO33" s="544">
        <f t="shared" si="13"/>
        <v>-1122</v>
      </c>
      <c r="BP33" s="543">
        <f t="shared" si="13"/>
        <v>-1080</v>
      </c>
      <c r="BQ33" s="543">
        <f t="shared" si="13"/>
        <v>-1087</v>
      </c>
      <c r="BR33" s="545">
        <f t="shared" si="13"/>
        <v>-949</v>
      </c>
      <c r="BS33" s="544">
        <f t="shared" si="13"/>
        <v>-1070</v>
      </c>
      <c r="BT33" s="543">
        <f t="shared" si="13"/>
        <v>-1072</v>
      </c>
      <c r="BU33" s="543">
        <f t="shared" si="13"/>
        <v>-1096</v>
      </c>
      <c r="BV33" s="545">
        <f t="shared" si="13"/>
        <v>-1149</v>
      </c>
      <c r="BW33" s="544">
        <f t="shared" si="13"/>
        <v>-1157</v>
      </c>
      <c r="BX33" s="543">
        <f t="shared" si="13"/>
        <v>-1280</v>
      </c>
      <c r="BY33" s="543">
        <f t="shared" si="13"/>
        <v>-1312</v>
      </c>
      <c r="BZ33" s="545">
        <f t="shared" si="13"/>
        <v>-1192</v>
      </c>
      <c r="CA33" s="543">
        <f t="shared" ref="CA33:CB33" si="14">SUM(CA25:CA32)</f>
        <v>-1094</v>
      </c>
      <c r="CB33" s="543">
        <f t="shared" si="14"/>
        <v>-1148</v>
      </c>
      <c r="CC33" s="543">
        <f t="shared" ref="CC33" si="15">SUM(CC25:CC32)</f>
        <v>-1184</v>
      </c>
    </row>
    <row r="34" spans="1:81">
      <c r="A34" s="218"/>
      <c r="B34" s="21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328"/>
      <c r="U34" s="328"/>
      <c r="V34" s="328"/>
      <c r="W34" s="328"/>
      <c r="X34" s="328"/>
      <c r="Y34" s="328"/>
      <c r="Z34" s="328"/>
      <c r="AA34" s="328"/>
      <c r="AB34" s="328"/>
      <c r="AC34" s="328"/>
      <c r="AD34" s="328"/>
      <c r="AE34" s="328"/>
      <c r="AF34" s="328"/>
      <c r="AG34" s="328"/>
      <c r="AH34" s="328"/>
      <c r="AI34" s="328"/>
      <c r="AJ34" s="328"/>
      <c r="AK34" s="328"/>
      <c r="AL34" s="328"/>
      <c r="AM34" s="328"/>
      <c r="AN34" s="328"/>
      <c r="AO34" s="328"/>
      <c r="AP34" s="328"/>
      <c r="AQ34" s="329"/>
      <c r="AR34" s="329"/>
      <c r="AS34" s="329"/>
      <c r="AT34" s="329"/>
      <c r="AU34" s="326"/>
      <c r="AV34" s="326"/>
      <c r="AW34" s="326"/>
      <c r="AX34" s="326"/>
      <c r="AY34" s="326"/>
      <c r="AZ34" s="326"/>
      <c r="BA34" s="326"/>
      <c r="BB34" s="326"/>
      <c r="BC34" s="215"/>
      <c r="BD34" s="215"/>
      <c r="BE34" s="215"/>
      <c r="BF34" s="215"/>
      <c r="BG34" s="216"/>
      <c r="BH34" s="215"/>
      <c r="BI34" s="215"/>
      <c r="BJ34" s="217"/>
      <c r="BK34" s="216"/>
      <c r="BL34" s="215"/>
      <c r="BM34" s="215"/>
      <c r="BN34" s="217"/>
      <c r="BO34" s="216"/>
      <c r="BP34" s="215"/>
      <c r="BQ34" s="215"/>
      <c r="BR34" s="217"/>
      <c r="BS34" s="216"/>
      <c r="BT34" s="215"/>
      <c r="BU34" s="215"/>
      <c r="BV34" s="217"/>
      <c r="BW34" s="216"/>
      <c r="BX34" s="215"/>
      <c r="BY34" s="215"/>
      <c r="BZ34" s="217"/>
      <c r="CA34" s="215"/>
      <c r="CB34" s="215"/>
      <c r="CC34" s="215"/>
    </row>
    <row r="35" spans="1:81">
      <c r="A35" s="226" t="s">
        <v>564</v>
      </c>
      <c r="B35" s="226" t="s">
        <v>565</v>
      </c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  <c r="AG35" s="330"/>
      <c r="AH35" s="330"/>
      <c r="AI35" s="330"/>
      <c r="AJ35" s="330"/>
      <c r="AK35" s="330"/>
      <c r="AL35" s="330"/>
      <c r="AM35" s="330"/>
      <c r="AN35" s="330"/>
      <c r="AO35" s="330"/>
      <c r="AP35" s="330"/>
      <c r="AQ35" s="330"/>
      <c r="AR35" s="330"/>
      <c r="AS35" s="330"/>
      <c r="AT35" s="330"/>
      <c r="AU35" s="331"/>
      <c r="AV35" s="331"/>
      <c r="AW35" s="331"/>
      <c r="AX35" s="331"/>
      <c r="AY35" s="331"/>
      <c r="AZ35" s="331"/>
      <c r="BA35" s="331"/>
      <c r="BB35" s="331"/>
      <c r="BC35" s="243">
        <f t="shared" ref="BC35:BN35" si="16">BC22+BC33</f>
        <v>1152</v>
      </c>
      <c r="BD35" s="243">
        <f t="shared" si="16"/>
        <v>1100</v>
      </c>
      <c r="BE35" s="243">
        <f t="shared" si="16"/>
        <v>1136</v>
      </c>
      <c r="BF35" s="243">
        <f t="shared" si="16"/>
        <v>1154</v>
      </c>
      <c r="BG35" s="242">
        <f t="shared" si="16"/>
        <v>1142</v>
      </c>
      <c r="BH35" s="243">
        <f t="shared" si="16"/>
        <v>1174</v>
      </c>
      <c r="BI35" s="243">
        <f t="shared" si="16"/>
        <v>1237</v>
      </c>
      <c r="BJ35" s="257">
        <f t="shared" si="16"/>
        <v>1417</v>
      </c>
      <c r="BK35" s="242">
        <f t="shared" si="16"/>
        <v>1733</v>
      </c>
      <c r="BL35" s="243">
        <f t="shared" si="16"/>
        <v>1898</v>
      </c>
      <c r="BM35" s="243">
        <f t="shared" si="16"/>
        <v>173</v>
      </c>
      <c r="BN35" s="257">
        <f t="shared" si="16"/>
        <v>1810</v>
      </c>
      <c r="BO35" s="242">
        <f t="shared" ref="BO35:BZ35" si="17">BO22+BO33</f>
        <v>1860</v>
      </c>
      <c r="BP35" s="243">
        <f t="shared" si="17"/>
        <v>2054</v>
      </c>
      <c r="BQ35" s="243">
        <f t="shared" si="17"/>
        <v>2090</v>
      </c>
      <c r="BR35" s="257">
        <f t="shared" si="17"/>
        <v>2167</v>
      </c>
      <c r="BS35" s="242">
        <f t="shared" si="17"/>
        <v>2162</v>
      </c>
      <c r="BT35" s="243">
        <f t="shared" si="17"/>
        <v>2042</v>
      </c>
      <c r="BU35" s="243">
        <f t="shared" si="17"/>
        <v>2260</v>
      </c>
      <c r="BV35" s="257">
        <f t="shared" si="17"/>
        <v>2261</v>
      </c>
      <c r="BW35" s="242">
        <f t="shared" si="17"/>
        <v>2211</v>
      </c>
      <c r="BX35" s="243">
        <f t="shared" si="17"/>
        <v>2173</v>
      </c>
      <c r="BY35" s="243">
        <f t="shared" si="17"/>
        <v>2192</v>
      </c>
      <c r="BZ35" s="257">
        <f t="shared" si="17"/>
        <v>2295</v>
      </c>
      <c r="CA35" s="243">
        <f t="shared" ref="CA35:CB35" si="18">CA22+CA33</f>
        <v>2333</v>
      </c>
      <c r="CB35" s="243">
        <f t="shared" si="18"/>
        <v>2330</v>
      </c>
      <c r="CC35" s="243">
        <f t="shared" ref="CC35" si="19">CC22+CC33</f>
        <v>2444</v>
      </c>
    </row>
    <row r="36" spans="1:81"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  <c r="BI36" s="210"/>
      <c r="BJ36" s="210"/>
      <c r="BK36" s="210"/>
      <c r="BL36" s="210"/>
      <c r="BM36" s="210"/>
      <c r="BN36" s="210"/>
      <c r="BO36" s="210"/>
      <c r="BP36" s="210"/>
      <c r="BQ36" s="210"/>
      <c r="BR36" s="210"/>
      <c r="BS36" s="210"/>
      <c r="BT36" s="210"/>
      <c r="BU36" s="210"/>
      <c r="BV36" s="210"/>
      <c r="BW36" s="210"/>
      <c r="BX36" s="210"/>
      <c r="BY36" s="210"/>
      <c r="BZ36" s="210"/>
      <c r="CA36" s="210"/>
      <c r="CB36" s="210"/>
      <c r="CC36" s="210"/>
    </row>
  </sheetData>
  <mergeCells count="26">
    <mergeCell ref="A3:A4"/>
    <mergeCell ref="B3:B4"/>
    <mergeCell ref="C3:F3"/>
    <mergeCell ref="G3:J3"/>
    <mergeCell ref="K3:N3"/>
    <mergeCell ref="C16:C19"/>
    <mergeCell ref="D16:D19"/>
    <mergeCell ref="E16:E19"/>
    <mergeCell ref="F16:F19"/>
    <mergeCell ref="S3:V3"/>
    <mergeCell ref="O3:R3"/>
    <mergeCell ref="CA3:CC3"/>
    <mergeCell ref="BW3:BZ3"/>
    <mergeCell ref="W3:Z3"/>
    <mergeCell ref="AA3:AD3"/>
    <mergeCell ref="AE3:AH3"/>
    <mergeCell ref="BS3:BV3"/>
    <mergeCell ref="AI3:AL3"/>
    <mergeCell ref="BG3:BJ3"/>
    <mergeCell ref="BK3:BN3"/>
    <mergeCell ref="BO3:BR3"/>
    <mergeCell ref="AM3:AP3"/>
    <mergeCell ref="AQ3:AT3"/>
    <mergeCell ref="AU3:AX3"/>
    <mergeCell ref="AY3:BB3"/>
    <mergeCell ref="BC3:BF3"/>
  </mergeCells>
  <hyperlinks>
    <hyperlink ref="A1:B1" location="'Spis tresci_Table of content'!Print_Area" display="Go back to Table of content" xr:uid="{B6169D2A-F6C6-4528-9A99-BFC3D4FC3DD1}"/>
    <hyperlink ref="B1" location="'Spis tresci_Table of content'!A1" display="Powrót do spisu treści" xr:uid="{01F2D954-7CD5-4019-934F-061FFAD3C8A1}"/>
    <hyperlink ref="A1" location="'Spis tresci_Table of content'!A1" display="Go back to Table of content" xr:uid="{E4067AB6-5073-4652-9389-84637EA560FE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D163-DAA6-41AD-A660-4F69391CC53C}">
  <sheetPr>
    <tabColor rgb="FF92D050"/>
    <pageSetUpPr fitToPage="1"/>
  </sheetPr>
  <dimension ref="A1:CE64"/>
  <sheetViews>
    <sheetView showGridLines="0" zoomScaleNormal="100" zoomScaleSheetLayoutView="100" zoomScalePageLayoutView="80" workbookViewId="0">
      <pane xSplit="2" ySplit="5" topLeftCell="BN6" activePane="bottomRight" state="frozen"/>
      <selection activeCell="B1" sqref="B1"/>
      <selection pane="topRight" activeCell="C1" sqref="C1"/>
      <selection pane="bottomLeft" activeCell="B5" sqref="B5"/>
      <selection pane="bottomRight" activeCell="CC29" sqref="CC29"/>
    </sheetView>
  </sheetViews>
  <sheetFormatPr defaultColWidth="0" defaultRowHeight="0" customHeight="1" zeroHeight="1"/>
  <cols>
    <col min="1" max="1" width="49.7109375" style="4" bestFit="1" customWidth="1"/>
    <col min="2" max="2" width="66" style="4" bestFit="1" customWidth="1"/>
    <col min="3" max="35" width="7" style="53" hidden="1" customWidth="1"/>
    <col min="36" max="49" width="7.7109375" style="53" hidden="1" customWidth="1"/>
    <col min="50" max="50" width="7.7109375" style="2" hidden="1" customWidth="1"/>
    <col min="51" max="53" width="7.7109375" style="53" hidden="1" customWidth="1"/>
    <col min="54" max="54" width="7.7109375" style="2" hidden="1" customWidth="1"/>
    <col min="55" max="57" width="7.7109375" style="53" hidden="1" customWidth="1"/>
    <col min="58" max="58" width="7.7109375" style="2" hidden="1" customWidth="1"/>
    <col min="59" max="61" width="7.7109375" style="53" bestFit="1" customWidth="1"/>
    <col min="62" max="62" width="7.7109375" style="2" bestFit="1" customWidth="1"/>
    <col min="63" max="65" width="7.7109375" style="53" bestFit="1" customWidth="1"/>
    <col min="66" max="66" width="7.7109375" style="2" bestFit="1" customWidth="1"/>
    <col min="67" max="69" width="7.7109375" style="53" bestFit="1" customWidth="1"/>
    <col min="70" max="70" width="7.7109375" style="2" bestFit="1" customWidth="1"/>
    <col min="71" max="81" width="8.7109375" style="2" customWidth="1"/>
    <col min="82" max="83" width="3.14062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</row>
    <row r="2" spans="1:81" ht="12.75" customHeight="1">
      <c r="A2" s="54" t="s">
        <v>356</v>
      </c>
      <c r="B2" s="54" t="s">
        <v>274</v>
      </c>
      <c r="H2" s="332"/>
    </row>
    <row r="3" spans="1:81" ht="13.5" customHeight="1">
      <c r="A3" s="391" t="s">
        <v>500</v>
      </c>
      <c r="B3" s="391" t="s">
        <v>501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400"/>
      <c r="AX3" s="400"/>
      <c r="AY3" s="390"/>
      <c r="AZ3" s="390"/>
      <c r="BA3" s="400"/>
      <c r="BB3" s="400"/>
      <c r="BC3" s="411">
        <v>2020</v>
      </c>
      <c r="BD3" s="412"/>
      <c r="BE3" s="400"/>
      <c r="BF3" s="399"/>
      <c r="BG3" s="411">
        <v>2021</v>
      </c>
      <c r="BH3" s="412"/>
      <c r="BI3" s="400"/>
      <c r="BJ3" s="399"/>
      <c r="BK3" s="411">
        <v>2022</v>
      </c>
      <c r="BL3" s="412"/>
      <c r="BM3" s="400"/>
      <c r="BN3" s="399"/>
      <c r="BO3" s="411">
        <v>2023</v>
      </c>
      <c r="BP3" s="412"/>
      <c r="BQ3" s="400"/>
      <c r="BR3" s="399"/>
      <c r="BS3" s="411">
        <v>2024</v>
      </c>
      <c r="BT3" s="412"/>
      <c r="BU3" s="400"/>
      <c r="BV3" s="399"/>
      <c r="BW3" s="411">
        <v>2025</v>
      </c>
      <c r="BX3" s="412"/>
      <c r="BY3" s="400"/>
      <c r="BZ3" s="399"/>
      <c r="CA3" s="411">
        <v>2026</v>
      </c>
      <c r="CB3" s="412"/>
      <c r="CC3" s="412"/>
    </row>
    <row r="4" spans="1:81" ht="13.5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9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7" t="s">
        <v>6</v>
      </c>
      <c r="BL4" s="8" t="s">
        <v>7</v>
      </c>
      <c r="BM4" s="8" t="s">
        <v>8</v>
      </c>
      <c r="BN4" s="9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7" t="s">
        <v>6</v>
      </c>
      <c r="BT4" s="8" t="s">
        <v>7</v>
      </c>
      <c r="BU4" s="8" t="s">
        <v>8</v>
      </c>
      <c r="BV4" s="9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s="52" customFormat="1" ht="12.75" customHeight="1">
      <c r="A5" s="13" t="s">
        <v>10</v>
      </c>
      <c r="B5" s="13" t="s">
        <v>11</v>
      </c>
      <c r="C5" s="95"/>
      <c r="D5" s="333"/>
      <c r="E5" s="95"/>
      <c r="F5" s="333"/>
      <c r="G5" s="95"/>
      <c r="H5" s="333"/>
      <c r="I5" s="95"/>
      <c r="J5" s="333"/>
      <c r="K5" s="95"/>
      <c r="L5" s="333"/>
      <c r="M5" s="95"/>
      <c r="N5" s="333"/>
      <c r="O5" s="95"/>
      <c r="P5" s="333"/>
      <c r="Q5" s="95"/>
      <c r="R5" s="333"/>
      <c r="S5" s="95"/>
      <c r="T5" s="333"/>
      <c r="U5" s="95"/>
      <c r="V5" s="333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13"/>
      <c r="BD5" s="13"/>
      <c r="BE5" s="13"/>
      <c r="BF5" s="17"/>
      <c r="BG5" s="16"/>
      <c r="BH5" s="13"/>
      <c r="BI5" s="13"/>
      <c r="BJ5" s="17"/>
      <c r="BK5" s="16"/>
      <c r="BL5" s="13"/>
      <c r="BM5" s="13"/>
      <c r="BN5" s="17"/>
      <c r="BO5" s="16"/>
      <c r="BP5" s="13"/>
      <c r="BQ5" s="13"/>
      <c r="BR5" s="17"/>
      <c r="BS5" s="16"/>
      <c r="BT5" s="13"/>
      <c r="BU5" s="13"/>
      <c r="BV5" s="17"/>
      <c r="BW5" s="16"/>
      <c r="BX5" s="13"/>
      <c r="BY5" s="13"/>
      <c r="BZ5" s="17"/>
      <c r="CA5" s="13"/>
      <c r="CB5" s="13"/>
      <c r="CC5" s="13"/>
    </row>
    <row r="6" spans="1:81" s="252" customFormat="1" ht="11.25">
      <c r="A6" s="73" t="s">
        <v>502</v>
      </c>
      <c r="B6" s="73" t="s">
        <v>503</v>
      </c>
      <c r="BC6" s="238">
        <f t="shared" ref="BC6:BY6" si="0">+BC8+BC10+BC11+BC9+BC12+BC7+BC13</f>
        <v>167565</v>
      </c>
      <c r="BD6" s="238">
        <f t="shared" si="0"/>
        <v>177430</v>
      </c>
      <c r="BE6" s="238">
        <f t="shared" si="0"/>
        <v>181445</v>
      </c>
      <c r="BF6" s="244">
        <f t="shared" si="0"/>
        <v>182555</v>
      </c>
      <c r="BG6" s="237">
        <f t="shared" si="0"/>
        <v>190877</v>
      </c>
      <c r="BH6" s="238">
        <f t="shared" si="0"/>
        <v>193314</v>
      </c>
      <c r="BI6" s="238">
        <f t="shared" si="0"/>
        <v>195886</v>
      </c>
      <c r="BJ6" s="244">
        <f t="shared" si="0"/>
        <v>196457</v>
      </c>
      <c r="BK6" s="237">
        <f t="shared" si="0"/>
        <v>204353</v>
      </c>
      <c r="BL6" s="238">
        <f t="shared" si="0"/>
        <v>204126</v>
      </c>
      <c r="BM6" s="238">
        <f t="shared" si="0"/>
        <v>204752</v>
      </c>
      <c r="BN6" s="244">
        <f t="shared" si="0"/>
        <v>211210</v>
      </c>
      <c r="BO6" s="237">
        <f t="shared" si="0"/>
        <v>222557</v>
      </c>
      <c r="BP6" s="238">
        <f t="shared" si="0"/>
        <v>222424</v>
      </c>
      <c r="BQ6" s="238">
        <f t="shared" si="0"/>
        <v>227988</v>
      </c>
      <c r="BR6" s="244">
        <f t="shared" si="0"/>
        <v>240169</v>
      </c>
      <c r="BS6" s="237">
        <f t="shared" si="0"/>
        <v>247931</v>
      </c>
      <c r="BT6" s="238">
        <f t="shared" si="0"/>
        <v>245399</v>
      </c>
      <c r="BU6" s="238">
        <f t="shared" si="0"/>
        <v>250550</v>
      </c>
      <c r="BV6" s="244">
        <f t="shared" si="0"/>
        <v>255905</v>
      </c>
      <c r="BW6" s="237">
        <f t="shared" si="0"/>
        <v>264998</v>
      </c>
      <c r="BX6" s="238">
        <f t="shared" si="0"/>
        <v>277894</v>
      </c>
      <c r="BY6" s="238">
        <f t="shared" si="0"/>
        <v>278937</v>
      </c>
      <c r="BZ6" s="244">
        <f>+BZ8+BZ10+BZ11+BZ9+BZ12+BZ7+BZ13</f>
        <v>277202</v>
      </c>
      <c r="CA6" s="238">
        <f>+CA8+CA10+CA11+CA9+CA12+CA7+CA13</f>
        <v>298751</v>
      </c>
      <c r="CB6" s="238">
        <f t="shared" ref="CB6" si="1">+CB8+CB10+CB11+CB9+CB12+CB7+CB13</f>
        <v>307967</v>
      </c>
      <c r="CC6" s="238">
        <f t="shared" ref="CC6" si="2">+CC8+CC10+CC11+CC9+CC12+CC7+CC13</f>
        <v>315691</v>
      </c>
    </row>
    <row r="7" spans="1:81" s="95" customFormat="1" ht="11.25">
      <c r="A7" s="65" t="str">
        <f>Bilans_BS!A7</f>
        <v xml:space="preserve"> - Cash in hand and balances with the Central Bank</v>
      </c>
      <c r="B7" s="65" t="str">
        <f>Bilans_BS!B7</f>
        <v xml:space="preserve">   - Kasa, środki w Banku Centralnym </v>
      </c>
      <c r="BC7" s="13">
        <f>Bilans_BS!BC7</f>
        <v>2506</v>
      </c>
      <c r="BD7" s="13">
        <f>Bilans_BS!BD7</f>
        <v>2341</v>
      </c>
      <c r="BE7" s="13">
        <f>Bilans_BS!BE7</f>
        <v>1588</v>
      </c>
      <c r="BF7" s="17">
        <f>Bilans_BS!BF7</f>
        <v>1228</v>
      </c>
      <c r="BG7" s="16">
        <f>Bilans_BS!BG7</f>
        <v>1894</v>
      </c>
      <c r="BH7" s="13">
        <f>Bilans_BS!BH7</f>
        <v>1199</v>
      </c>
      <c r="BI7" s="13">
        <f>Bilans_BS!BI7</f>
        <v>1318</v>
      </c>
      <c r="BJ7" s="17">
        <f>Bilans_BS!BJ7</f>
        <v>1378</v>
      </c>
      <c r="BK7" s="16">
        <f>Bilans_BS!BK7</f>
        <v>5530</v>
      </c>
      <c r="BL7" s="13">
        <f>Bilans_BS!BL7</f>
        <v>4546</v>
      </c>
      <c r="BM7" s="13">
        <f>Bilans_BS!BM7</f>
        <v>3926</v>
      </c>
      <c r="BN7" s="17">
        <f>Bilans_BS!BN7</f>
        <v>3050</v>
      </c>
      <c r="BO7" s="16">
        <f>Bilans_BS!BO7</f>
        <v>7311</v>
      </c>
      <c r="BP7" s="13">
        <f>Bilans_BS!BP7</f>
        <v>2848</v>
      </c>
      <c r="BQ7" s="13">
        <f>Bilans_BS!BQ7</f>
        <v>4499</v>
      </c>
      <c r="BR7" s="17">
        <f>Bilans_BS!BR7</f>
        <v>7041</v>
      </c>
      <c r="BS7" s="16">
        <f>Bilans_BS!BS7</f>
        <v>4508</v>
      </c>
      <c r="BT7" s="13">
        <f>Bilans_BS!BT7</f>
        <v>3338</v>
      </c>
      <c r="BU7" s="13">
        <f>Bilans_BS!BU7</f>
        <v>8965</v>
      </c>
      <c r="BV7" s="17">
        <f>Bilans_BS!BV7</f>
        <v>8361</v>
      </c>
      <c r="BW7" s="16">
        <f>Bilans_BS!BW7</f>
        <v>9240</v>
      </c>
      <c r="BX7" s="13">
        <f>Bilans_BS!BX7</f>
        <v>8828</v>
      </c>
      <c r="BY7" s="13">
        <f>Bilans_BS!BY7</f>
        <v>8457</v>
      </c>
      <c r="BZ7" s="17">
        <f>Bilans_BS!BZ7</f>
        <v>7310</v>
      </c>
      <c r="CA7" s="13">
        <f>Bilans_BS!CA7</f>
        <v>8609</v>
      </c>
      <c r="CB7" s="13">
        <f>Bilans_BS!CB7</f>
        <v>11424</v>
      </c>
      <c r="CC7" s="13">
        <f>Bilans_BS!CC7</f>
        <v>15814</v>
      </c>
    </row>
    <row r="8" spans="1:81" s="95" customFormat="1" ht="11.25">
      <c r="A8" s="65" t="str">
        <f>Bilans_BS!A8</f>
        <v xml:space="preserve"> - Loans and receivables to other banks</v>
      </c>
      <c r="B8" s="65" t="str">
        <f>Bilans_BS!B8</f>
        <v xml:space="preserve">   - Kredyty i inne należności udzielone innym bankom</v>
      </c>
      <c r="BC8" s="13">
        <f>Bilans_BS!BC8</f>
        <v>317</v>
      </c>
      <c r="BD8" s="13">
        <f>Bilans_BS!BD8</f>
        <v>314</v>
      </c>
      <c r="BE8" s="13">
        <f>Bilans_BS!BE8</f>
        <v>337</v>
      </c>
      <c r="BF8" s="17">
        <f>Bilans_BS!BF8</f>
        <v>343</v>
      </c>
      <c r="BG8" s="16">
        <f>Bilans_BS!BG8</f>
        <v>341</v>
      </c>
      <c r="BH8" s="13">
        <f>Bilans_BS!BH8</f>
        <v>361</v>
      </c>
      <c r="BI8" s="13">
        <f>Bilans_BS!BI8</f>
        <v>343</v>
      </c>
      <c r="BJ8" s="17">
        <f>Bilans_BS!BJ8</f>
        <v>427</v>
      </c>
      <c r="BK8" s="16">
        <f>Bilans_BS!BK8</f>
        <v>540</v>
      </c>
      <c r="BL8" s="13">
        <f>Bilans_BS!BL8</f>
        <v>465</v>
      </c>
      <c r="BM8" s="13">
        <f>Bilans_BS!BM8</f>
        <v>401</v>
      </c>
      <c r="BN8" s="17">
        <f>Bilans_BS!BN8</f>
        <v>689</v>
      </c>
      <c r="BO8" s="16">
        <f>Bilans_BS!BO8</f>
        <v>348</v>
      </c>
      <c r="BP8" s="13">
        <f>Bilans_BS!BP8</f>
        <v>313</v>
      </c>
      <c r="BQ8" s="13">
        <f>Bilans_BS!BQ8</f>
        <v>729</v>
      </c>
      <c r="BR8" s="17">
        <f>Bilans_BS!BR8</f>
        <v>620</v>
      </c>
      <c r="BS8" s="16">
        <f>Bilans_BS!BS8</f>
        <v>794</v>
      </c>
      <c r="BT8" s="13">
        <f>Bilans_BS!BT8</f>
        <v>773</v>
      </c>
      <c r="BU8" s="13">
        <f>Bilans_BS!BU8</f>
        <v>756</v>
      </c>
      <c r="BV8" s="17">
        <f>Bilans_BS!BV8</f>
        <v>856</v>
      </c>
      <c r="BW8" s="16">
        <f>Bilans_BS!BW8</f>
        <v>1244</v>
      </c>
      <c r="BX8" s="13">
        <f>Bilans_BS!BX8</f>
        <v>869</v>
      </c>
      <c r="BY8" s="13">
        <f>Bilans_BS!BY8</f>
        <v>908</v>
      </c>
      <c r="BZ8" s="17">
        <f>Bilans_BS!BZ8</f>
        <v>853</v>
      </c>
      <c r="CA8" s="13">
        <f>Bilans_BS!CA8</f>
        <v>849</v>
      </c>
      <c r="CB8" s="13">
        <f>Bilans_BS!CB8</f>
        <v>825</v>
      </c>
      <c r="CC8" s="13">
        <f>Bilans_BS!CC8</f>
        <v>3462</v>
      </c>
    </row>
    <row r="9" spans="1:81" s="95" customFormat="1" ht="11.25">
      <c r="A9" s="65" t="str">
        <f>Bilans_BS!A13</f>
        <v xml:space="preserve"> - Investments</v>
      </c>
      <c r="B9" s="65" t="str">
        <f>Bilans_BS!B13</f>
        <v xml:space="preserve">   - Inwestycyjne papiery wartościowe</v>
      </c>
      <c r="BC9" s="13">
        <f>Bilans_BS!BC13</f>
        <v>38095</v>
      </c>
      <c r="BD9" s="13">
        <f>Bilans_BS!BD13</f>
        <v>53077</v>
      </c>
      <c r="BE9" s="13">
        <f>Bilans_BS!BE13</f>
        <v>56084</v>
      </c>
      <c r="BF9" s="17">
        <f>Bilans_BS!BF13</f>
        <v>54171</v>
      </c>
      <c r="BG9" s="16">
        <f>Bilans_BS!BG13</f>
        <v>54708</v>
      </c>
      <c r="BH9" s="13">
        <f>Bilans_BS!BH13</f>
        <v>55222</v>
      </c>
      <c r="BI9" s="13">
        <f>Bilans_BS!BI13</f>
        <v>49444</v>
      </c>
      <c r="BJ9" s="17">
        <f>Bilans_BS!BJ13</f>
        <v>45585</v>
      </c>
      <c r="BK9" s="16">
        <f>Bilans_BS!BK13</f>
        <v>37312</v>
      </c>
      <c r="BL9" s="13">
        <f>Bilans_BS!BL13</f>
        <v>39284</v>
      </c>
      <c r="BM9" s="13">
        <f>Bilans_BS!BM13</f>
        <v>42365</v>
      </c>
      <c r="BN9" s="17">
        <f>Bilans_BS!BN13</f>
        <v>48433</v>
      </c>
      <c r="BO9" s="16">
        <f>Bilans_BS!BO13</f>
        <v>40977</v>
      </c>
      <c r="BP9" s="13">
        <f>Bilans_BS!BP13</f>
        <v>41151</v>
      </c>
      <c r="BQ9" s="13">
        <f>Bilans_BS!BQ13</f>
        <v>54003</v>
      </c>
      <c r="BR9" s="17">
        <f>Bilans_BS!BR13</f>
        <v>56614</v>
      </c>
      <c r="BS9" s="16">
        <f>Bilans_BS!BS13</f>
        <v>64439</v>
      </c>
      <c r="BT9" s="13">
        <f>Bilans_BS!BT13</f>
        <v>58931</v>
      </c>
      <c r="BU9" s="13">
        <f>Bilans_BS!BU13</f>
        <v>54231</v>
      </c>
      <c r="BV9" s="17">
        <f>Bilans_BS!BV13</f>
        <v>58992</v>
      </c>
      <c r="BW9" s="16">
        <f>Bilans_BS!BW13</f>
        <v>60706</v>
      </c>
      <c r="BX9" s="13">
        <f>Bilans_BS!BX13</f>
        <v>56162</v>
      </c>
      <c r="BY9" s="13">
        <f>Bilans_BS!BY13</f>
        <v>60635</v>
      </c>
      <c r="BZ9" s="17">
        <f>Bilans_BS!BZ13</f>
        <v>65556</v>
      </c>
      <c r="CA9" s="13">
        <f>Bilans_BS!CA13</f>
        <v>80249</v>
      </c>
      <c r="CB9" s="13">
        <f>Bilans_BS!CB13</f>
        <v>82609</v>
      </c>
      <c r="CC9" s="13">
        <f>Bilans_BS!CC13</f>
        <v>82029</v>
      </c>
    </row>
    <row r="10" spans="1:81" s="95" customFormat="1" ht="11.25">
      <c r="A10" s="65" t="str">
        <f>Bilans_BS!A16</f>
        <v xml:space="preserve"> - Transferred assets</v>
      </c>
      <c r="B10" s="65" t="str">
        <f>Bilans_BS!B16</f>
        <v xml:space="preserve">   - Aktywa stanowiące zabezpieczenie zobowiązań</v>
      </c>
      <c r="BC10" s="13">
        <f>Bilans_BS!BC16</f>
        <v>2111</v>
      </c>
      <c r="BD10" s="13">
        <f>Bilans_BS!BD16</f>
        <v>4</v>
      </c>
      <c r="BE10" s="13">
        <f>Bilans_BS!BE16</f>
        <v>0</v>
      </c>
      <c r="BF10" s="17">
        <f>Bilans_BS!BF16</f>
        <v>963</v>
      </c>
      <c r="BG10" s="16">
        <f>Bilans_BS!BG16</f>
        <v>3607</v>
      </c>
      <c r="BH10" s="13">
        <f>Bilans_BS!BH16</f>
        <v>1881</v>
      </c>
      <c r="BI10" s="13">
        <f>Bilans_BS!BI16</f>
        <v>3019</v>
      </c>
      <c r="BJ10" s="17">
        <f>Bilans_BS!BJ16</f>
        <v>2281</v>
      </c>
      <c r="BK10" s="16">
        <f>Bilans_BS!BK16</f>
        <v>10936</v>
      </c>
      <c r="BL10" s="13">
        <f>Bilans_BS!BL16</f>
        <v>6879</v>
      </c>
      <c r="BM10" s="13">
        <f>Bilans_BS!BM16</f>
        <v>3206</v>
      </c>
      <c r="BN10" s="17">
        <f>Bilans_BS!BN16</f>
        <v>164</v>
      </c>
      <c r="BO10" s="16">
        <f>Bilans_BS!BO16</f>
        <v>9417</v>
      </c>
      <c r="BP10" s="13">
        <f>Bilans_BS!BP16</f>
        <v>11308</v>
      </c>
      <c r="BQ10" s="13">
        <f>Bilans_BS!BQ16</f>
        <v>465</v>
      </c>
      <c r="BR10" s="17">
        <f>Bilans_BS!BR16</f>
        <v>165</v>
      </c>
      <c r="BS10" s="16">
        <f>Bilans_BS!BS16</f>
        <v>0</v>
      </c>
      <c r="BT10" s="13">
        <f>Bilans_BS!BT16</f>
        <v>1996</v>
      </c>
      <c r="BU10" s="13">
        <f>Bilans_BS!BU16</f>
        <v>4495</v>
      </c>
      <c r="BV10" s="17">
        <f>Bilans_BS!BV16</f>
        <v>179</v>
      </c>
      <c r="BW10" s="16">
        <f>Bilans_BS!BW16</f>
        <v>4805</v>
      </c>
      <c r="BX10" s="13">
        <f>Bilans_BS!BX16</f>
        <v>16431</v>
      </c>
      <c r="BY10" s="13">
        <f>Bilans_BS!BY16</f>
        <v>7940</v>
      </c>
      <c r="BZ10" s="17">
        <f>Bilans_BS!BZ16</f>
        <v>0</v>
      </c>
      <c r="CA10" s="13">
        <f>Bilans_BS!CA16</f>
        <v>13171</v>
      </c>
      <c r="CB10" s="13">
        <f>Bilans_BS!CB16</f>
        <v>5804</v>
      </c>
      <c r="CC10" s="13">
        <f>Bilans_BS!CC16</f>
        <v>5077</v>
      </c>
    </row>
    <row r="11" spans="1:81" s="95" customFormat="1" ht="11.25">
      <c r="A11" s="229" t="str">
        <f>Bilans_BS!A12</f>
        <v xml:space="preserve"> - Derivative hedge instruments</v>
      </c>
      <c r="B11" s="229" t="str">
        <f>Bilans_BS!B12</f>
        <v xml:space="preserve">   - Pochodne instrumenty zabezpieczające</v>
      </c>
      <c r="BC11" s="13">
        <f>Bilans_BS!BC12</f>
        <v>1076</v>
      </c>
      <c r="BD11" s="13">
        <f>Bilans_BS!BD12</f>
        <v>1096</v>
      </c>
      <c r="BE11" s="13">
        <f>Bilans_BS!BE12</f>
        <v>1054</v>
      </c>
      <c r="BF11" s="17">
        <f>Bilans_BS!BF12</f>
        <v>1195</v>
      </c>
      <c r="BG11" s="16">
        <f>Bilans_BS!BG12</f>
        <v>874</v>
      </c>
      <c r="BH11" s="13">
        <f>Bilans_BS!BH12</f>
        <v>882</v>
      </c>
      <c r="BI11" s="13">
        <f>Bilans_BS!BI12</f>
        <v>593</v>
      </c>
      <c r="BJ11" s="17">
        <f>Bilans_BS!BJ12</f>
        <v>250</v>
      </c>
      <c r="BK11" s="16">
        <f>Bilans_BS!BK12</f>
        <v>323</v>
      </c>
      <c r="BL11" s="13">
        <f>Bilans_BS!BL12</f>
        <v>834</v>
      </c>
      <c r="BM11" s="13">
        <f>Bilans_BS!BM12</f>
        <v>504</v>
      </c>
      <c r="BN11" s="17">
        <f>Bilans_BS!BN12</f>
        <v>139</v>
      </c>
      <c r="BO11" s="16">
        <f>Bilans_BS!BO12</f>
        <v>243</v>
      </c>
      <c r="BP11" s="13">
        <f>Bilans_BS!BP12</f>
        <v>196</v>
      </c>
      <c r="BQ11" s="13">
        <f>Bilans_BS!BQ12</f>
        <v>361</v>
      </c>
      <c r="BR11" s="17">
        <f>Bilans_BS!BR12</f>
        <v>208</v>
      </c>
      <c r="BS11" s="16">
        <f>Bilans_BS!BS12</f>
        <v>327</v>
      </c>
      <c r="BT11" s="13">
        <f>Bilans_BS!BT12</f>
        <v>103</v>
      </c>
      <c r="BU11" s="13">
        <f>Bilans_BS!BU12</f>
        <v>92</v>
      </c>
      <c r="BV11" s="17">
        <f>Bilans_BS!BV12</f>
        <v>61</v>
      </c>
      <c r="BW11" s="16">
        <f>Bilans_BS!BW12</f>
        <v>159</v>
      </c>
      <c r="BX11" s="13">
        <f>Bilans_BS!BX12</f>
        <v>47</v>
      </c>
      <c r="BY11" s="13">
        <f>Bilans_BS!BY12</f>
        <v>126</v>
      </c>
      <c r="BZ11" s="17">
        <f>Bilans_BS!BZ12</f>
        <v>73</v>
      </c>
      <c r="CA11" s="13">
        <f>Bilans_BS!CA12</f>
        <v>63</v>
      </c>
      <c r="CB11" s="13">
        <f>Bilans_BS!CB12</f>
        <v>29</v>
      </c>
      <c r="CC11" s="13">
        <f>Bilans_BS!CC12</f>
        <v>236</v>
      </c>
    </row>
    <row r="12" spans="1:81" s="95" customFormat="1" ht="11.25">
      <c r="A12" s="65" t="str">
        <f>Bilans_BS!A14</f>
        <v xml:space="preserve"> - Loans and receivables to customers at amortised cost</v>
      </c>
      <c r="B12" s="65" t="str">
        <f>Bilans_BS!B14</f>
        <v xml:space="preserve">   - Kredyty i inne należności udzielone klientom wyceniane wg zamortyzowanego kosztu</v>
      </c>
      <c r="BC12" s="13">
        <f>Bilans_BS!BC14</f>
        <v>123460</v>
      </c>
      <c r="BD12" s="13">
        <f>Bilans_BS!BD14</f>
        <v>120598</v>
      </c>
      <c r="BE12" s="13">
        <f>Bilans_BS!BE14</f>
        <v>122382</v>
      </c>
      <c r="BF12" s="17">
        <f>Bilans_BS!BF14</f>
        <v>124655</v>
      </c>
      <c r="BG12" s="16">
        <f>Bilans_BS!BG14</f>
        <v>129453</v>
      </c>
      <c r="BH12" s="13">
        <f>Bilans_BS!BH14</f>
        <v>133769</v>
      </c>
      <c r="BI12" s="13">
        <f>Bilans_BS!BI14</f>
        <v>141169</v>
      </c>
      <c r="BJ12" s="17">
        <f>Bilans_BS!BJ14</f>
        <v>146536</v>
      </c>
      <c r="BK12" s="16">
        <f>Bilans_BS!BK14</f>
        <v>149710</v>
      </c>
      <c r="BL12" s="13">
        <f>Bilans_BS!BL14</f>
        <v>152118</v>
      </c>
      <c r="BM12" s="13">
        <f>Bilans_BS!BM14</f>
        <v>154350</v>
      </c>
      <c r="BN12" s="17">
        <f>Bilans_BS!BN14</f>
        <v>154975</v>
      </c>
      <c r="BO12" s="16">
        <f>Bilans_BS!BO14</f>
        <v>156051</v>
      </c>
      <c r="BP12" s="13">
        <f>Bilans_BS!BP14</f>
        <v>156213</v>
      </c>
      <c r="BQ12" s="13">
        <f>Bilans_BS!BQ14</f>
        <v>158086</v>
      </c>
      <c r="BR12" s="17">
        <f>Bilans_BS!BR14</f>
        <v>156521</v>
      </c>
      <c r="BS12" s="16">
        <f>Bilans_BS!BS14</f>
        <v>158426</v>
      </c>
      <c r="BT12" s="13">
        <f>Bilans_BS!BT14</f>
        <v>161385</v>
      </c>
      <c r="BU12" s="13">
        <f>Bilans_BS!BU14</f>
        <v>163292</v>
      </c>
      <c r="BV12" s="17">
        <f>Bilans_BS!BV14</f>
        <v>165637</v>
      </c>
      <c r="BW12" s="16">
        <f>Bilans_BS!BW14</f>
        <v>168133</v>
      </c>
      <c r="BX12" s="13">
        <f>Bilans_BS!BX14</f>
        <v>172221</v>
      </c>
      <c r="BY12" s="13">
        <f>Bilans_BS!BY14</f>
        <v>174662</v>
      </c>
      <c r="BZ12" s="17">
        <f>Bilans_BS!BZ14</f>
        <v>180309</v>
      </c>
      <c r="CA12" s="13">
        <f>Bilans_BS!CA14</f>
        <v>184152</v>
      </c>
      <c r="CB12" s="13">
        <f>Bilans_BS!CB14</f>
        <v>188750</v>
      </c>
      <c r="CC12" s="13">
        <f>Bilans_BS!CC14</f>
        <v>189694</v>
      </c>
    </row>
    <row r="13" spans="1:81" s="95" customFormat="1" ht="11.25">
      <c r="A13" s="209" t="s">
        <v>784</v>
      </c>
      <c r="B13" s="387" t="s">
        <v>777</v>
      </c>
      <c r="BC13" s="13">
        <v>0</v>
      </c>
      <c r="BD13" s="13">
        <v>0</v>
      </c>
      <c r="BE13" s="13">
        <v>0</v>
      </c>
      <c r="BF13" s="17">
        <v>0</v>
      </c>
      <c r="BG13" s="16">
        <v>0</v>
      </c>
      <c r="BH13" s="13">
        <v>0</v>
      </c>
      <c r="BI13" s="13">
        <v>0</v>
      </c>
      <c r="BJ13" s="17">
        <v>0</v>
      </c>
      <c r="BK13" s="16">
        <v>2</v>
      </c>
      <c r="BL13" s="13">
        <v>0</v>
      </c>
      <c r="BM13" s="13">
        <v>0</v>
      </c>
      <c r="BN13" s="17">
        <v>3760</v>
      </c>
      <c r="BO13" s="16">
        <v>8210</v>
      </c>
      <c r="BP13" s="13">
        <v>10395</v>
      </c>
      <c r="BQ13" s="13">
        <v>9845</v>
      </c>
      <c r="BR13" s="17">
        <v>19000</v>
      </c>
      <c r="BS13" s="16">
        <v>19437</v>
      </c>
      <c r="BT13" s="13">
        <v>18873</v>
      </c>
      <c r="BU13" s="13">
        <v>18719</v>
      </c>
      <c r="BV13" s="17">
        <v>21819</v>
      </c>
      <c r="BW13" s="16">
        <v>20711</v>
      </c>
      <c r="BX13" s="13">
        <v>23336</v>
      </c>
      <c r="BY13" s="13">
        <v>26209</v>
      </c>
      <c r="BZ13" s="17">
        <v>23101</v>
      </c>
      <c r="CA13" s="13">
        <v>11658</v>
      </c>
      <c r="CB13" s="13">
        <v>18526</v>
      </c>
      <c r="CC13" s="13">
        <v>19379</v>
      </c>
    </row>
    <row r="14" spans="1:81" s="95" customFormat="1" ht="11.25">
      <c r="A14" s="65"/>
      <c r="B14" s="61"/>
      <c r="C14" s="334"/>
      <c r="D14" s="334"/>
      <c r="BC14" s="13"/>
      <c r="BD14" s="13"/>
      <c r="BE14" s="13"/>
      <c r="BF14" s="17"/>
      <c r="BG14" s="16"/>
      <c r="BH14" s="13"/>
      <c r="BI14" s="13"/>
      <c r="BJ14" s="17"/>
      <c r="BK14" s="16"/>
      <c r="BL14" s="13"/>
      <c r="BM14" s="13"/>
      <c r="BN14" s="17"/>
      <c r="BO14" s="16"/>
      <c r="BP14" s="13"/>
      <c r="BQ14" s="13"/>
      <c r="BR14" s="17"/>
      <c r="BS14" s="16"/>
      <c r="BT14" s="13"/>
      <c r="BU14" s="13"/>
      <c r="BV14" s="17"/>
      <c r="BW14" s="16"/>
      <c r="BX14" s="13"/>
      <c r="BY14" s="13"/>
      <c r="BZ14" s="17"/>
      <c r="CA14" s="13"/>
      <c r="CB14" s="13"/>
      <c r="CC14" s="13"/>
    </row>
    <row r="15" spans="1:81" s="252" customFormat="1" ht="11.25">
      <c r="A15" s="73" t="s">
        <v>504</v>
      </c>
      <c r="B15" s="73" t="s">
        <v>505</v>
      </c>
      <c r="BC15" s="238">
        <f t="shared" ref="BC15:BY15" si="3">+BC16+BC17+BC18+BC19+BC20+BC21</f>
        <v>149460</v>
      </c>
      <c r="BD15" s="238">
        <f t="shared" si="3"/>
        <v>158685</v>
      </c>
      <c r="BE15" s="238">
        <f t="shared" si="3"/>
        <v>162396</v>
      </c>
      <c r="BF15" s="244">
        <f t="shared" si="3"/>
        <v>163495</v>
      </c>
      <c r="BG15" s="237">
        <f t="shared" si="3"/>
        <v>172743</v>
      </c>
      <c r="BH15" s="238">
        <f t="shared" si="3"/>
        <v>174683</v>
      </c>
      <c r="BI15" s="238">
        <f t="shared" si="3"/>
        <v>178163</v>
      </c>
      <c r="BJ15" s="244">
        <f t="shared" si="3"/>
        <v>183479</v>
      </c>
      <c r="BK15" s="237">
        <f t="shared" si="3"/>
        <v>193544</v>
      </c>
      <c r="BL15" s="238">
        <f t="shared" si="3"/>
        <v>197068</v>
      </c>
      <c r="BM15" s="238">
        <f t="shared" si="3"/>
        <v>198688</v>
      </c>
      <c r="BN15" s="244">
        <f t="shared" si="3"/>
        <v>200790</v>
      </c>
      <c r="BO15" s="237">
        <f t="shared" si="3"/>
        <v>211269</v>
      </c>
      <c r="BP15" s="238">
        <f t="shared" si="3"/>
        <v>209417</v>
      </c>
      <c r="BQ15" s="238">
        <f t="shared" si="3"/>
        <v>212100</v>
      </c>
      <c r="BR15" s="244">
        <f t="shared" si="3"/>
        <v>221155</v>
      </c>
      <c r="BS15" s="237">
        <f t="shared" si="3"/>
        <v>230048</v>
      </c>
      <c r="BT15" s="238">
        <f t="shared" si="3"/>
        <v>229486</v>
      </c>
      <c r="BU15" s="238">
        <f t="shared" si="3"/>
        <v>232199</v>
      </c>
      <c r="BV15" s="244">
        <f t="shared" si="3"/>
        <v>237555</v>
      </c>
      <c r="BW15" s="237">
        <f t="shared" si="3"/>
        <v>244729</v>
      </c>
      <c r="BX15" s="238">
        <f t="shared" si="3"/>
        <v>258662</v>
      </c>
      <c r="BY15" s="238">
        <f t="shared" si="3"/>
        <v>257859</v>
      </c>
      <c r="BZ15" s="244">
        <f>+BZ16+BZ17+BZ18+BZ19+BZ20+BZ21</f>
        <v>254516</v>
      </c>
      <c r="CA15" s="238">
        <f>+CA16+CA17+CA18+CA19+CA20+CA21</f>
        <v>276908</v>
      </c>
      <c r="CB15" s="238">
        <f t="shared" ref="CB15" si="4">+CB16+CB17+CB18+CB19+CB20+CB21</f>
        <v>288122</v>
      </c>
      <c r="CC15" s="238">
        <f t="shared" ref="CC15" si="5">+CC16+CC17+CC18+CC19+CC20+CC21</f>
        <v>296010</v>
      </c>
    </row>
    <row r="16" spans="1:81" s="95" customFormat="1" ht="11.25">
      <c r="A16" s="65" t="str">
        <f>Bilans_BS!A30</f>
        <v xml:space="preserve"> - Liabilities due to other banks</v>
      </c>
      <c r="B16" s="65" t="str">
        <f>Bilans_BS!B30</f>
        <v xml:space="preserve">   - Zobowiązania wobec innych banków</v>
      </c>
      <c r="BC16" s="13">
        <f>Bilans_BS!BC30</f>
        <v>5089</v>
      </c>
      <c r="BD16" s="13">
        <f>Bilans_BS!BD30</f>
        <v>4595</v>
      </c>
      <c r="BE16" s="13">
        <f>Bilans_BS!BE30</f>
        <v>4883</v>
      </c>
      <c r="BF16" s="17">
        <f>Bilans_BS!BF30</f>
        <v>7465</v>
      </c>
      <c r="BG16" s="16">
        <f>Bilans_BS!BG30</f>
        <v>8754</v>
      </c>
      <c r="BH16" s="13">
        <f>Bilans_BS!BH30</f>
        <v>7550</v>
      </c>
      <c r="BI16" s="13">
        <f>Bilans_BS!BI30</f>
        <v>7280</v>
      </c>
      <c r="BJ16" s="17">
        <f>Bilans_BS!BJ30</f>
        <v>8060</v>
      </c>
      <c r="BK16" s="16">
        <f>Bilans_BS!BK30</f>
        <v>9108</v>
      </c>
      <c r="BL16" s="13">
        <f>Bilans_BS!BL30</f>
        <v>7748</v>
      </c>
      <c r="BM16" s="13">
        <f>Bilans_BS!BM30</f>
        <v>8728</v>
      </c>
      <c r="BN16" s="17">
        <f>Bilans_BS!BN30</f>
        <v>5640</v>
      </c>
      <c r="BO16" s="16">
        <f>Bilans_BS!BO30</f>
        <v>7123</v>
      </c>
      <c r="BP16" s="13">
        <f>Bilans_BS!BP30</f>
        <v>7382</v>
      </c>
      <c r="BQ16" s="13">
        <f>Bilans_BS!BQ30</f>
        <v>7253</v>
      </c>
      <c r="BR16" s="17">
        <f>Bilans_BS!BR30</f>
        <v>13655</v>
      </c>
      <c r="BS16" s="16">
        <f>Bilans_BS!BS30</f>
        <v>13590</v>
      </c>
      <c r="BT16" s="13">
        <f>Bilans_BS!BT30</f>
        <v>13877</v>
      </c>
      <c r="BU16" s="13">
        <f>Bilans_BS!BU30</f>
        <v>13354</v>
      </c>
      <c r="BV16" s="17">
        <f>Bilans_BS!BV30</f>
        <v>15468</v>
      </c>
      <c r="BW16" s="16">
        <f>Bilans_BS!BW30</f>
        <v>14595</v>
      </c>
      <c r="BX16" s="13">
        <f>Bilans_BS!BX30</f>
        <v>14671</v>
      </c>
      <c r="BY16" s="13">
        <f>Bilans_BS!BY30</f>
        <v>14746</v>
      </c>
      <c r="BZ16" s="17">
        <f>Bilans_BS!BZ30</f>
        <v>15042</v>
      </c>
      <c r="CA16" s="13">
        <f>Bilans_BS!CA30</f>
        <v>15090</v>
      </c>
      <c r="CB16" s="13">
        <f>Bilans_BS!CB30</f>
        <v>16708</v>
      </c>
      <c r="CC16" s="13">
        <f>Bilans_BS!CC30</f>
        <v>15750</v>
      </c>
    </row>
    <row r="17" spans="1:81" s="95" customFormat="1" ht="11.25">
      <c r="A17" s="65" t="str">
        <f>Bilans_BS!A32</f>
        <v xml:space="preserve"> - Derivative hedge instruments</v>
      </c>
      <c r="B17" s="65" t="str">
        <f>Bilans_BS!B32</f>
        <v xml:space="preserve">   - Pochodne instrumenty zabezpieczające</v>
      </c>
      <c r="BC17" s="13">
        <f>Bilans_BS!BC32</f>
        <v>510</v>
      </c>
      <c r="BD17" s="13">
        <f>Bilans_BS!BD32</f>
        <v>481</v>
      </c>
      <c r="BE17" s="13">
        <f>Bilans_BS!BE32</f>
        <v>450</v>
      </c>
      <c r="BF17" s="17">
        <f>Bilans_BS!BF32</f>
        <v>558</v>
      </c>
      <c r="BG17" s="16">
        <f>Bilans_BS!BG32</f>
        <v>550</v>
      </c>
      <c r="BH17" s="13">
        <f>Bilans_BS!BH32</f>
        <v>454</v>
      </c>
      <c r="BI17" s="13">
        <f>Bilans_BS!BI32</f>
        <v>406</v>
      </c>
      <c r="BJ17" s="17">
        <f>Bilans_BS!BJ32</f>
        <v>236</v>
      </c>
      <c r="BK17" s="16">
        <f>Bilans_BS!BK32</f>
        <v>363</v>
      </c>
      <c r="BL17" s="13">
        <f>Bilans_BS!BL32</f>
        <v>1144</v>
      </c>
      <c r="BM17" s="13">
        <f>Bilans_BS!BM32</f>
        <v>842</v>
      </c>
      <c r="BN17" s="17">
        <f>Bilans_BS!BN32</f>
        <v>370</v>
      </c>
      <c r="BO17" s="16">
        <f>Bilans_BS!BO32</f>
        <v>419</v>
      </c>
      <c r="BP17" s="13">
        <f>Bilans_BS!BP32</f>
        <v>329</v>
      </c>
      <c r="BQ17" s="13">
        <f>Bilans_BS!BQ32</f>
        <v>390</v>
      </c>
      <c r="BR17" s="17">
        <f>Bilans_BS!BR32</f>
        <v>280</v>
      </c>
      <c r="BS17" s="16">
        <f>Bilans_BS!BS32</f>
        <v>411</v>
      </c>
      <c r="BT17" s="13">
        <f>Bilans_BS!BT32</f>
        <v>149</v>
      </c>
      <c r="BU17" s="13">
        <f>Bilans_BS!BU32</f>
        <v>137</v>
      </c>
      <c r="BV17" s="17">
        <f>Bilans_BS!BV32</f>
        <v>83</v>
      </c>
      <c r="BW17" s="16">
        <f>Bilans_BS!BW32</f>
        <v>172</v>
      </c>
      <c r="BX17" s="13">
        <f>Bilans_BS!BX32</f>
        <v>57</v>
      </c>
      <c r="BY17" s="13">
        <f>Bilans_BS!BY32</f>
        <v>129</v>
      </c>
      <c r="BZ17" s="17">
        <f>Bilans_BS!BZ32</f>
        <v>77</v>
      </c>
      <c r="CA17" s="13">
        <f>Bilans_BS!CA32</f>
        <v>104</v>
      </c>
      <c r="CB17" s="13">
        <f>Bilans_BS!CB32</f>
        <v>41</v>
      </c>
      <c r="CC17" s="13">
        <f>Bilans_BS!CC32</f>
        <v>187</v>
      </c>
    </row>
    <row r="18" spans="1:81" s="95" customFormat="1" ht="11.25">
      <c r="A18" s="65" t="str">
        <f>Bilans_BS!A33</f>
        <v xml:space="preserve"> - Liabilities due to customers</v>
      </c>
      <c r="B18" s="65" t="str">
        <f>Bilans_BS!B33</f>
        <v xml:space="preserve">   - Zobowiązania wobec klientów</v>
      </c>
      <c r="BC18" s="13">
        <f>Bilans_BS!BC33</f>
        <v>139089</v>
      </c>
      <c r="BD18" s="13">
        <f>Bilans_BS!BD33</f>
        <v>150979</v>
      </c>
      <c r="BE18" s="13">
        <f>Bilans_BS!BE33</f>
        <v>154400</v>
      </c>
      <c r="BF18" s="17">
        <f>Bilans_BS!BF33</f>
        <v>151029</v>
      </c>
      <c r="BG18" s="16">
        <f>Bilans_BS!BG33</f>
        <v>156896</v>
      </c>
      <c r="BH18" s="13">
        <f>Bilans_BS!BH33</f>
        <v>161998</v>
      </c>
      <c r="BI18" s="13">
        <f>Bilans_BS!BI33</f>
        <v>164586</v>
      </c>
      <c r="BJ18" s="17">
        <f>Bilans_BS!BJ33</f>
        <v>170610</v>
      </c>
      <c r="BK18" s="16">
        <f>Bilans_BS!BK33</f>
        <v>171572</v>
      </c>
      <c r="BL18" s="13">
        <f>Bilans_BS!BL33</f>
        <v>179741</v>
      </c>
      <c r="BM18" s="13">
        <f>Bilans_BS!BM33</f>
        <v>184166</v>
      </c>
      <c r="BN18" s="17">
        <f>Bilans_BS!BN33</f>
        <v>192731</v>
      </c>
      <c r="BO18" s="16">
        <f>Bilans_BS!BO33</f>
        <v>192426</v>
      </c>
      <c r="BP18" s="13">
        <f>Bilans_BS!BP33</f>
        <v>188846</v>
      </c>
      <c r="BQ18" s="13">
        <f>Bilans_BS!BQ33</f>
        <v>201951</v>
      </c>
      <c r="BR18" s="17">
        <f>Bilans_BS!BR33</f>
        <v>205290</v>
      </c>
      <c r="BS18" s="16">
        <f>Bilans_BS!BS33</f>
        <v>214126</v>
      </c>
      <c r="BT18" s="13">
        <f>Bilans_BS!BT33</f>
        <v>211543</v>
      </c>
      <c r="BU18" s="13">
        <f>Bilans_BS!BU33</f>
        <v>212068</v>
      </c>
      <c r="BV18" s="17">
        <f>Bilans_BS!BV33</f>
        <v>219996</v>
      </c>
      <c r="BW18" s="16">
        <f>Bilans_BS!BW33</f>
        <v>223239</v>
      </c>
      <c r="BX18" s="13">
        <f>Bilans_BS!BX33</f>
        <v>225631</v>
      </c>
      <c r="BY18" s="13">
        <f>Bilans_BS!BY33</f>
        <v>232103</v>
      </c>
      <c r="BZ18" s="17">
        <f>Bilans_BS!BZ33</f>
        <v>235328</v>
      </c>
      <c r="CA18" s="13">
        <f>Bilans_BS!CA33</f>
        <v>244500</v>
      </c>
      <c r="CB18" s="13">
        <f>Bilans_BS!CB33</f>
        <v>260166</v>
      </c>
      <c r="CC18" s="13">
        <f>Bilans_BS!CC33</f>
        <v>266544</v>
      </c>
    </row>
    <row r="19" spans="1:81" s="95" customFormat="1" ht="11.25">
      <c r="A19" s="65" t="str">
        <f>Bilans_BS!A35</f>
        <v xml:space="preserve"> - Liabilities under issue of debt securities</v>
      </c>
      <c r="B19" s="65" t="str">
        <f>Bilans_BS!B35</f>
        <v xml:space="preserve">   - Zobowiązania z tytułu emisji papierów wartościowych</v>
      </c>
      <c r="BC19" s="13">
        <f>Bilans_BS!BC35</f>
        <v>398</v>
      </c>
      <c r="BD19" s="13">
        <f>Bilans_BS!BD35</f>
        <v>395</v>
      </c>
      <c r="BE19" s="13">
        <f>Bilans_BS!BE35</f>
        <v>398</v>
      </c>
      <c r="BF19" s="17">
        <f>Bilans_BS!BF35</f>
        <v>1371</v>
      </c>
      <c r="BG19" s="16">
        <f>Bilans_BS!BG35</f>
        <v>596</v>
      </c>
      <c r="BH19" s="13">
        <f>Bilans_BS!BH35</f>
        <v>546</v>
      </c>
      <c r="BI19" s="13">
        <f>Bilans_BS!BI35</f>
        <v>547</v>
      </c>
      <c r="BJ19" s="17">
        <f>Bilans_BS!BJ35</f>
        <v>972</v>
      </c>
      <c r="BK19" s="16">
        <f>Bilans_BS!BK35</f>
        <v>398</v>
      </c>
      <c r="BL19" s="13">
        <f>Bilans_BS!BL35</f>
        <v>402</v>
      </c>
      <c r="BM19" s="13">
        <f>Bilans_BS!BM35</f>
        <v>408</v>
      </c>
      <c r="BN19" s="17">
        <f>Bilans_BS!BN35</f>
        <v>405</v>
      </c>
      <c r="BO19" s="16">
        <f>Bilans_BS!BO35</f>
        <v>413</v>
      </c>
      <c r="BP19" s="13">
        <f>Bilans_BS!BP35</f>
        <v>405</v>
      </c>
      <c r="BQ19" s="13">
        <f>Bilans_BS!BQ35</f>
        <v>413</v>
      </c>
      <c r="BR19" s="17">
        <f>Bilans_BS!BR35</f>
        <v>404</v>
      </c>
      <c r="BS19" s="16">
        <f>Bilans_BS!BS35</f>
        <v>411</v>
      </c>
      <c r="BT19" s="13">
        <f>Bilans_BS!BT35</f>
        <v>405</v>
      </c>
      <c r="BU19" s="13">
        <f>Bilans_BS!BU35</f>
        <v>914</v>
      </c>
      <c r="BV19" s="17">
        <f>Bilans_BS!BV35</f>
        <v>509</v>
      </c>
      <c r="BW19" s="16">
        <f>Bilans_BS!BW35</f>
        <v>501</v>
      </c>
      <c r="BX19" s="13">
        <f>Bilans_BS!BX35</f>
        <v>509</v>
      </c>
      <c r="BY19" s="13">
        <f>Bilans_BS!BY35</f>
        <v>1501</v>
      </c>
      <c r="BZ19" s="17">
        <f>Bilans_BS!BZ35</f>
        <v>1521</v>
      </c>
      <c r="CA19" s="13">
        <f>Bilans_BS!CA35</f>
        <v>1501</v>
      </c>
      <c r="CB19" s="13">
        <f>Bilans_BS!CB35</f>
        <v>2520</v>
      </c>
      <c r="CC19" s="13">
        <f>Bilans_BS!CC35</f>
        <v>2515</v>
      </c>
    </row>
    <row r="20" spans="1:81" s="95" customFormat="1" ht="11.25">
      <c r="A20" s="65" t="str">
        <f>Bilans_BS!A36</f>
        <v xml:space="preserve"> - Subordinated liabilities</v>
      </c>
      <c r="B20" s="65" t="str">
        <f>Bilans_BS!B36</f>
        <v xml:space="preserve">   - Zobowiązania podporządkowane</v>
      </c>
      <c r="BC20" s="13">
        <f>Bilans_BS!BC36</f>
        <v>2278</v>
      </c>
      <c r="BD20" s="13">
        <f>Bilans_BS!BD36</f>
        <v>2235</v>
      </c>
      <c r="BE20" s="13">
        <f>Bilans_BS!BE36</f>
        <v>2265</v>
      </c>
      <c r="BF20" s="17">
        <f>Bilans_BS!BF36</f>
        <v>2309</v>
      </c>
      <c r="BG20" s="16">
        <f>Bilans_BS!BG36</f>
        <v>2332</v>
      </c>
      <c r="BH20" s="13">
        <f>Bilans_BS!BH36</f>
        <v>2262</v>
      </c>
      <c r="BI20" s="13">
        <f>Bilans_BS!BI36</f>
        <v>2318</v>
      </c>
      <c r="BJ20" s="17">
        <f>Bilans_BS!BJ36</f>
        <v>1610</v>
      </c>
      <c r="BK20" s="16">
        <f>Bilans_BS!BK36</f>
        <v>1629</v>
      </c>
      <c r="BL20" s="13">
        <f>Bilans_BS!BL36</f>
        <v>1639</v>
      </c>
      <c r="BM20" s="13">
        <f>Bilans_BS!BM36</f>
        <v>1706</v>
      </c>
      <c r="BN20" s="17">
        <f>Bilans_BS!BN36</f>
        <v>1644</v>
      </c>
      <c r="BO20" s="16">
        <f>Bilans_BS!BO36</f>
        <v>1640</v>
      </c>
      <c r="BP20" s="13">
        <f>Bilans_BS!BP36</f>
        <v>1561</v>
      </c>
      <c r="BQ20" s="13">
        <f>Bilans_BS!BQ36</f>
        <v>1627</v>
      </c>
      <c r="BR20" s="17">
        <f>Bilans_BS!BR36</f>
        <v>1526</v>
      </c>
      <c r="BS20" s="16">
        <f>Bilans_BS!BS36</f>
        <v>1510</v>
      </c>
      <c r="BT20" s="13">
        <f>Bilans_BS!BT36</f>
        <v>1514</v>
      </c>
      <c r="BU20" s="13">
        <f>Bilans_BS!BU36</f>
        <v>1501</v>
      </c>
      <c r="BV20" s="17">
        <f>Bilans_BS!BV36</f>
        <v>1499</v>
      </c>
      <c r="BW20" s="16">
        <f xml:space="preserve"> Bilans_BS!BW36</f>
        <v>1467</v>
      </c>
      <c r="BX20" s="13">
        <f xml:space="preserve"> Bilans_BS!BX36</f>
        <v>1487</v>
      </c>
      <c r="BY20" s="13">
        <f xml:space="preserve"> Bilans_BS!BY36</f>
        <v>1497</v>
      </c>
      <c r="BZ20" s="17">
        <f xml:space="preserve"> Bilans_BS!BZ36</f>
        <v>2548</v>
      </c>
      <c r="CA20" s="13">
        <f xml:space="preserve"> Bilans_BS!CA36</f>
        <v>2585</v>
      </c>
      <c r="CB20" s="13">
        <f xml:space="preserve"> Bilans_BS!CB36</f>
        <v>2590</v>
      </c>
      <c r="CC20" s="13">
        <f xml:space="preserve"> Bilans_BS!CC36</f>
        <v>2633</v>
      </c>
    </row>
    <row r="21" spans="1:81" s="95" customFormat="1" ht="11.25">
      <c r="A21" s="209" t="s">
        <v>783</v>
      </c>
      <c r="B21" s="209" t="s">
        <v>782</v>
      </c>
      <c r="BC21" s="13">
        <v>2096</v>
      </c>
      <c r="BD21" s="13">
        <v>0</v>
      </c>
      <c r="BE21" s="13">
        <v>0</v>
      </c>
      <c r="BF21" s="17">
        <v>763</v>
      </c>
      <c r="BG21" s="16">
        <v>3615</v>
      </c>
      <c r="BH21" s="13">
        <v>1873</v>
      </c>
      <c r="BI21" s="13">
        <v>3026</v>
      </c>
      <c r="BJ21" s="17">
        <v>1991</v>
      </c>
      <c r="BK21" s="16">
        <v>10474</v>
      </c>
      <c r="BL21" s="13">
        <v>6394</v>
      </c>
      <c r="BM21" s="13">
        <v>2838</v>
      </c>
      <c r="BN21" s="17">
        <v>0</v>
      </c>
      <c r="BO21" s="16">
        <v>9248</v>
      </c>
      <c r="BP21" s="13">
        <v>10894</v>
      </c>
      <c r="BQ21" s="13">
        <v>466</v>
      </c>
      <c r="BR21" s="17">
        <v>0</v>
      </c>
      <c r="BS21" s="16">
        <v>0</v>
      </c>
      <c r="BT21" s="13">
        <v>1998</v>
      </c>
      <c r="BU21" s="13">
        <v>4225</v>
      </c>
      <c r="BV21" s="17">
        <v>0</v>
      </c>
      <c r="BW21" s="16">
        <v>4755</v>
      </c>
      <c r="BX21" s="13">
        <v>16307</v>
      </c>
      <c r="BY21" s="13">
        <v>7883</v>
      </c>
      <c r="BZ21" s="17">
        <v>0</v>
      </c>
      <c r="CA21" s="13">
        <v>13128</v>
      </c>
      <c r="CB21" s="13">
        <v>6097</v>
      </c>
      <c r="CC21" s="13">
        <v>8381</v>
      </c>
    </row>
    <row r="22" spans="1:81" s="95" customFormat="1" ht="11.25">
      <c r="A22" s="73"/>
      <c r="B22" s="61"/>
      <c r="BC22" s="13"/>
      <c r="BD22" s="13"/>
      <c r="BE22" s="13"/>
      <c r="BF22" s="17"/>
      <c r="BG22" s="16"/>
      <c r="BH22" s="13"/>
      <c r="BI22" s="13"/>
      <c r="BJ22" s="17"/>
      <c r="BK22" s="16"/>
      <c r="BL22" s="13"/>
      <c r="BM22" s="13"/>
      <c r="BN22" s="17"/>
      <c r="BO22" s="16"/>
      <c r="BP22" s="13"/>
      <c r="BQ22" s="13"/>
      <c r="BR22" s="17"/>
      <c r="BS22" s="16"/>
      <c r="BT22" s="13"/>
      <c r="BU22" s="13"/>
      <c r="BV22" s="17"/>
      <c r="BW22" s="16"/>
      <c r="BX22" s="13"/>
      <c r="BY22" s="13"/>
      <c r="BZ22" s="17"/>
      <c r="CA22" s="13"/>
      <c r="CB22" s="13"/>
      <c r="CC22" s="13"/>
    </row>
    <row r="23" spans="1:81" s="252" customFormat="1" ht="11.25">
      <c r="A23" s="73" t="str">
        <f>'Wynik odsetkowy_Interest income'!A35</f>
        <v>Net interest income</v>
      </c>
      <c r="B23" s="73" t="str">
        <f>'Wynik odsetkowy_Interest income'!B35</f>
        <v>Wynik z tytułu odsetek</v>
      </c>
      <c r="BC23" s="238">
        <f t="shared" ref="BC23:BO23" si="6">BC24+BC25</f>
        <v>1152</v>
      </c>
      <c r="BD23" s="238">
        <f t="shared" si="6"/>
        <v>1100</v>
      </c>
      <c r="BE23" s="238">
        <f t="shared" si="6"/>
        <v>1136</v>
      </c>
      <c r="BF23" s="244">
        <f t="shared" si="6"/>
        <v>1154</v>
      </c>
      <c r="BG23" s="237">
        <f t="shared" si="6"/>
        <v>1142</v>
      </c>
      <c r="BH23" s="238">
        <f t="shared" si="6"/>
        <v>1174</v>
      </c>
      <c r="BI23" s="238">
        <f t="shared" si="6"/>
        <v>1237</v>
      </c>
      <c r="BJ23" s="244">
        <f t="shared" si="6"/>
        <v>1417</v>
      </c>
      <c r="BK23" s="237">
        <f t="shared" si="6"/>
        <v>1733</v>
      </c>
      <c r="BL23" s="238">
        <f t="shared" si="6"/>
        <v>1898</v>
      </c>
      <c r="BM23" s="238">
        <f t="shared" si="6"/>
        <v>173</v>
      </c>
      <c r="BN23" s="244">
        <f t="shared" si="6"/>
        <v>1810</v>
      </c>
      <c r="BO23" s="237">
        <f t="shared" si="6"/>
        <v>1860</v>
      </c>
      <c r="BP23" s="238">
        <f t="shared" ref="BP23:BR23" si="7">BP24+BP25</f>
        <v>2054</v>
      </c>
      <c r="BQ23" s="238">
        <f t="shared" si="7"/>
        <v>2090</v>
      </c>
      <c r="BR23" s="244">
        <f t="shared" si="7"/>
        <v>2167</v>
      </c>
      <c r="BS23" s="237">
        <f t="shared" ref="BS23:BV23" si="8">BS24+BS25</f>
        <v>2162</v>
      </c>
      <c r="BT23" s="238">
        <f t="shared" si="8"/>
        <v>2042</v>
      </c>
      <c r="BU23" s="238">
        <f t="shared" si="8"/>
        <v>2260</v>
      </c>
      <c r="BV23" s="244">
        <f t="shared" si="8"/>
        <v>2261</v>
      </c>
      <c r="BW23" s="237">
        <f t="shared" ref="BW23" si="9">BW24+BW25</f>
        <v>2211</v>
      </c>
      <c r="BX23" s="238">
        <f t="shared" ref="BX23:BY23" si="10">BX24+BX25</f>
        <v>2173</v>
      </c>
      <c r="BY23" s="238">
        <f t="shared" si="10"/>
        <v>2192</v>
      </c>
      <c r="BZ23" s="244">
        <f t="shared" ref="BZ23" si="11">BZ24+BZ25</f>
        <v>2295</v>
      </c>
      <c r="CA23" s="238">
        <f t="shared" ref="CA23:CB23" si="12">CA24+CA25</f>
        <v>2333</v>
      </c>
      <c r="CB23" s="238">
        <f t="shared" si="12"/>
        <v>2330</v>
      </c>
      <c r="CC23" s="238">
        <f t="shared" ref="CC23" si="13">CC24+CC25</f>
        <v>2444</v>
      </c>
    </row>
    <row r="24" spans="1:81" s="95" customFormat="1" ht="11.25">
      <c r="A24" s="229" t="str">
        <f>'Wynik odsetkowy_Interest income'!A22</f>
        <v>Total interest income</v>
      </c>
      <c r="B24" s="229" t="str">
        <f>'Wynik odsetkowy_Interest income'!B22</f>
        <v>Razem przychody z tytułu odsetek</v>
      </c>
      <c r="BC24" s="13">
        <f>'Wynik odsetkowy_Interest income'!BC22</f>
        <v>1387</v>
      </c>
      <c r="BD24" s="13">
        <f>'Wynik odsetkowy_Interest income'!BD22</f>
        <v>1304</v>
      </c>
      <c r="BE24" s="13">
        <f>'Wynik odsetkowy_Interest income'!BE22</f>
        <v>1277</v>
      </c>
      <c r="BF24" s="17">
        <f>'Wynik odsetkowy_Interest income'!BF22</f>
        <v>1279</v>
      </c>
      <c r="BG24" s="16">
        <f>'Wynik odsetkowy_Interest income'!BG22</f>
        <v>1268</v>
      </c>
      <c r="BH24" s="13">
        <f>'Wynik odsetkowy_Interest income'!BH22</f>
        <v>1296</v>
      </c>
      <c r="BI24" s="13">
        <f>'Wynik odsetkowy_Interest income'!BI22</f>
        <v>1353</v>
      </c>
      <c r="BJ24" s="17">
        <f>'Wynik odsetkowy_Interest income'!BJ22</f>
        <v>1516</v>
      </c>
      <c r="BK24" s="16">
        <f>'Wynik odsetkowy_Interest income'!BK22</f>
        <v>1852</v>
      </c>
      <c r="BL24" s="13">
        <f>'Wynik odsetkowy_Interest income'!BL22</f>
        <v>2379</v>
      </c>
      <c r="BM24" s="13">
        <f>'Wynik odsetkowy_Interest income'!BM22</f>
        <v>1018</v>
      </c>
      <c r="BN24" s="17">
        <f>'Wynik odsetkowy_Interest income'!BN22</f>
        <v>2863</v>
      </c>
      <c r="BO24" s="16">
        <f>'Wynik odsetkowy_Interest income'!BO22</f>
        <v>2982</v>
      </c>
      <c r="BP24" s="13">
        <f>'Wynik odsetkowy_Interest income'!BP22</f>
        <v>3134</v>
      </c>
      <c r="BQ24" s="13">
        <f>'Wynik odsetkowy_Interest income'!BQ22</f>
        <v>3177</v>
      </c>
      <c r="BR24" s="17">
        <f>'Wynik odsetkowy_Interest income'!BR22</f>
        <v>3116</v>
      </c>
      <c r="BS24" s="16">
        <f>'Wynik odsetkowy_Interest income'!BS22</f>
        <v>3232</v>
      </c>
      <c r="BT24" s="13">
        <f>'Wynik odsetkowy_Interest income'!BT22</f>
        <v>3114</v>
      </c>
      <c r="BU24" s="13">
        <f>'Wynik odsetkowy_Interest income'!BU22</f>
        <v>3356</v>
      </c>
      <c r="BV24" s="17">
        <f>'Wynik odsetkowy_Interest income'!BV22</f>
        <v>3410</v>
      </c>
      <c r="BW24" s="16">
        <f>'Wynik odsetkowy_Interest income'!BW22</f>
        <v>3368</v>
      </c>
      <c r="BX24" s="13">
        <f>'Wynik odsetkowy_Interest income'!BX22</f>
        <v>3453</v>
      </c>
      <c r="BY24" s="13">
        <f>'Wynik odsetkowy_Interest income'!BY22</f>
        <v>3504</v>
      </c>
      <c r="BZ24" s="17">
        <f>'Wynik odsetkowy_Interest income'!BZ22</f>
        <v>3487</v>
      </c>
      <c r="CA24" s="13">
        <f>'Wynik odsetkowy_Interest income'!CA22</f>
        <v>3427</v>
      </c>
      <c r="CB24" s="13">
        <f>'Wynik odsetkowy_Interest income'!CB22</f>
        <v>3478</v>
      </c>
      <c r="CC24" s="13">
        <f>'Wynik odsetkowy_Interest income'!CC22</f>
        <v>3628</v>
      </c>
    </row>
    <row r="25" spans="1:81" s="95" customFormat="1" ht="11.25">
      <c r="A25" s="229" t="str">
        <f>'Wynik odsetkowy_Interest income'!A33</f>
        <v>Total interest expenses</v>
      </c>
      <c r="B25" s="229" t="str">
        <f>'Wynik odsetkowy_Interest income'!B33</f>
        <v>Razem koszty odsetek</v>
      </c>
      <c r="BC25" s="13">
        <f>'Wynik odsetkowy_Interest income'!BC33</f>
        <v>-235</v>
      </c>
      <c r="BD25" s="13">
        <f>'Wynik odsetkowy_Interest income'!BD33</f>
        <v>-204</v>
      </c>
      <c r="BE25" s="13">
        <f>'Wynik odsetkowy_Interest income'!BE33</f>
        <v>-141</v>
      </c>
      <c r="BF25" s="17">
        <f>'Wynik odsetkowy_Interest income'!BF33</f>
        <v>-125</v>
      </c>
      <c r="BG25" s="16">
        <f>'Wynik odsetkowy_Interest income'!BG33</f>
        <v>-126</v>
      </c>
      <c r="BH25" s="13">
        <f>'Wynik odsetkowy_Interest income'!BH33</f>
        <v>-122</v>
      </c>
      <c r="BI25" s="13">
        <f>'Wynik odsetkowy_Interest income'!BI33</f>
        <v>-116</v>
      </c>
      <c r="BJ25" s="17">
        <f>'Wynik odsetkowy_Interest income'!BJ33</f>
        <v>-99</v>
      </c>
      <c r="BK25" s="16">
        <f>'Wynik odsetkowy_Interest income'!BK33</f>
        <v>-119</v>
      </c>
      <c r="BL25" s="13">
        <f>'Wynik odsetkowy_Interest income'!BL33</f>
        <v>-481</v>
      </c>
      <c r="BM25" s="13">
        <f>'Wynik odsetkowy_Interest income'!BM33</f>
        <v>-845</v>
      </c>
      <c r="BN25" s="17">
        <f>'Wynik odsetkowy_Interest income'!BN33</f>
        <v>-1053</v>
      </c>
      <c r="BO25" s="16">
        <f>'Wynik odsetkowy_Interest income'!BO33</f>
        <v>-1122</v>
      </c>
      <c r="BP25" s="13">
        <f>'Wynik odsetkowy_Interest income'!BP33</f>
        <v>-1080</v>
      </c>
      <c r="BQ25" s="13">
        <f>'Wynik odsetkowy_Interest income'!BQ33</f>
        <v>-1087</v>
      </c>
      <c r="BR25" s="17">
        <f>'Wynik odsetkowy_Interest income'!BR33</f>
        <v>-949</v>
      </c>
      <c r="BS25" s="16">
        <f>'Wynik odsetkowy_Interest income'!BS33</f>
        <v>-1070</v>
      </c>
      <c r="BT25" s="13">
        <f>'Wynik odsetkowy_Interest income'!BT33</f>
        <v>-1072</v>
      </c>
      <c r="BU25" s="13">
        <f>'Wynik odsetkowy_Interest income'!BU33</f>
        <v>-1096</v>
      </c>
      <c r="BV25" s="17">
        <f>'Wynik odsetkowy_Interest income'!BV33</f>
        <v>-1149</v>
      </c>
      <c r="BW25" s="16">
        <f>'Wynik odsetkowy_Interest income'!BW33</f>
        <v>-1157</v>
      </c>
      <c r="BX25" s="13">
        <f>'Wynik odsetkowy_Interest income'!BX33</f>
        <v>-1280</v>
      </c>
      <c r="BY25" s="13">
        <f>'Wynik odsetkowy_Interest income'!BY33</f>
        <v>-1312</v>
      </c>
      <c r="BZ25" s="17">
        <f>'Wynik odsetkowy_Interest income'!BZ33</f>
        <v>-1192</v>
      </c>
      <c r="CA25" s="13">
        <f>'Wynik odsetkowy_Interest income'!CA33</f>
        <v>-1094</v>
      </c>
      <c r="CB25" s="13">
        <f>'Wynik odsetkowy_Interest income'!CB33</f>
        <v>-1148</v>
      </c>
      <c r="CC25" s="13">
        <f>'Wynik odsetkowy_Interest income'!CC33</f>
        <v>-1184</v>
      </c>
    </row>
    <row r="26" spans="1:81" s="132" customFormat="1" ht="11.25">
      <c r="A26" s="73"/>
      <c r="B26" s="61"/>
      <c r="BC26" s="77"/>
      <c r="BD26" s="77"/>
      <c r="BE26" s="77"/>
      <c r="BF26" s="78"/>
      <c r="BG26" s="76"/>
      <c r="BH26" s="77"/>
      <c r="BI26" s="77"/>
      <c r="BJ26" s="78"/>
      <c r="BK26" s="76"/>
      <c r="BL26" s="77"/>
      <c r="BM26" s="77"/>
      <c r="BN26" s="78"/>
      <c r="BO26" s="76"/>
      <c r="BP26" s="77"/>
      <c r="BQ26" s="77"/>
      <c r="BR26" s="78"/>
      <c r="BS26" s="76"/>
      <c r="BT26" s="77"/>
      <c r="BU26" s="77"/>
      <c r="BV26" s="78"/>
      <c r="BW26" s="76"/>
      <c r="BX26" s="77"/>
      <c r="BY26" s="77"/>
      <c r="BZ26" s="78"/>
      <c r="CA26" s="77"/>
      <c r="CB26" s="77"/>
      <c r="CC26" s="77"/>
    </row>
    <row r="27" spans="1:81" s="249" customFormat="1" ht="11.25">
      <c r="A27" s="174" t="s">
        <v>506</v>
      </c>
      <c r="B27" s="174" t="s">
        <v>507</v>
      </c>
      <c r="BC27" s="175">
        <f t="shared" ref="BC27:BO27" si="14">BC23*4/AVERAGE(BB6:BC6)</f>
        <v>2.7499776206248321E-2</v>
      </c>
      <c r="BD27" s="175">
        <f t="shared" si="14"/>
        <v>2.5507616052406555E-2</v>
      </c>
      <c r="BE27" s="175">
        <f t="shared" si="14"/>
        <v>2.5323580633925463E-2</v>
      </c>
      <c r="BF27" s="255">
        <f t="shared" si="14"/>
        <v>2.5362637362637361E-2</v>
      </c>
      <c r="BG27" s="176">
        <f t="shared" si="14"/>
        <v>2.4464962831251741E-2</v>
      </c>
      <c r="BH27" s="175">
        <f t="shared" si="14"/>
        <v>2.4446173908290406E-2</v>
      </c>
      <c r="BI27" s="175">
        <f t="shared" si="14"/>
        <v>2.5426515930113053E-2</v>
      </c>
      <c r="BJ27" s="255">
        <f t="shared" si="14"/>
        <v>2.8893085896779094E-2</v>
      </c>
      <c r="BK27" s="176">
        <f t="shared" si="14"/>
        <v>3.4589955340435616E-2</v>
      </c>
      <c r="BL27" s="175">
        <f t="shared" si="14"/>
        <v>3.7172045564153849E-2</v>
      </c>
      <c r="BM27" s="175">
        <f t="shared" si="14"/>
        <v>3.3848727493286505E-3</v>
      </c>
      <c r="BN27" s="255">
        <f t="shared" si="14"/>
        <v>3.4810872146974967E-2</v>
      </c>
      <c r="BO27" s="176">
        <f t="shared" si="14"/>
        <v>3.4304131019648798E-2</v>
      </c>
      <c r="BP27" s="175">
        <f>BP23*4/AVERAGE(BO6:BP6)</f>
        <v>3.6927419372961991E-2</v>
      </c>
      <c r="BQ27" s="175">
        <f>BQ23*4/AVERAGE(BP6:BQ6)</f>
        <v>3.7121568697103986E-2</v>
      </c>
      <c r="BR27" s="255">
        <f>BR23*4/AVERAGE(BQ6:BR6)</f>
        <v>3.7030312480642175E-2</v>
      </c>
      <c r="BS27" s="176">
        <f t="shared" ref="BS27" si="15">BS23*4/AVERAGE(BR6:BS6)</f>
        <v>3.5435361606228233E-2</v>
      </c>
      <c r="BT27" s="175">
        <f t="shared" ref="BT27" si="16">BT23*4/AVERAGE(BS6:BT6)</f>
        <v>3.311373725498145E-2</v>
      </c>
      <c r="BU27" s="175">
        <f t="shared" ref="BU27" si="17">BU23*4/AVERAGE(BT6:BU6)</f>
        <v>3.6455361337556884E-2</v>
      </c>
      <c r="BV27" s="255">
        <f t="shared" ref="BV27" si="18">BV23*4/AVERAGE(BU6:BV6)</f>
        <v>3.5714920377921039E-2</v>
      </c>
      <c r="BW27" s="176">
        <f>BW23*4/AVERAGE(BV6:BW6)</f>
        <v>3.3956417989529718E-2</v>
      </c>
      <c r="BX27" s="175">
        <f t="shared" ref="BX27" si="19">BX23*4/AVERAGE(BW6:BX6)</f>
        <v>3.2021101802936866E-2</v>
      </c>
      <c r="BY27" s="175">
        <f t="shared" ref="BY27" si="20">BY23*4/AVERAGE(BX6:BY6)</f>
        <v>3.1492499519602896E-2</v>
      </c>
      <c r="BZ27" s="255">
        <f t="shared" ref="BZ27" si="21">BZ23*4/AVERAGE(BY6:BZ6)</f>
        <v>3.3013329401462586E-2</v>
      </c>
      <c r="CA27" s="175">
        <f t="shared" ref="CA27:CC27" si="22">CA23*4/AVERAGE(BZ6:CA6)</f>
        <v>3.2405421970195483E-2</v>
      </c>
      <c r="CB27" s="175">
        <f t="shared" si="22"/>
        <v>3.0722675114303516E-2</v>
      </c>
      <c r="CC27" s="175">
        <f t="shared" si="22"/>
        <v>3.1350515827584989E-2</v>
      </c>
    </row>
    <row r="28" spans="1:81" s="249" customFormat="1" ht="11.25">
      <c r="A28" s="177" t="s">
        <v>508</v>
      </c>
      <c r="B28" s="177" t="s">
        <v>509</v>
      </c>
      <c r="BC28" s="175">
        <f t="shared" ref="BC28:BR28" si="23">SUM(AZ23:BC23)/AVERAGE(AY6:BC6)</f>
        <v>6.8749440515620801E-3</v>
      </c>
      <c r="BD28" s="175">
        <f t="shared" si="23"/>
        <v>1.3055261670458992E-2</v>
      </c>
      <c r="BE28" s="175">
        <f t="shared" si="23"/>
        <v>1.9307043537725097E-2</v>
      </c>
      <c r="BF28" s="255">
        <f t="shared" si="23"/>
        <v>2.5625004407647443E-2</v>
      </c>
      <c r="BG28" s="176">
        <f t="shared" si="23"/>
        <v>2.5181359126631345E-2</v>
      </c>
      <c r="BH28" s="175">
        <f t="shared" si="23"/>
        <v>2.4880593677109743E-2</v>
      </c>
      <c r="BI28" s="175">
        <f t="shared" si="23"/>
        <v>2.4929110655169017E-2</v>
      </c>
      <c r="BJ28" s="255">
        <f t="shared" si="23"/>
        <v>2.5910004181050977E-2</v>
      </c>
      <c r="BK28" s="176">
        <f t="shared" si="23"/>
        <v>2.8346792240084739E-2</v>
      </c>
      <c r="BL28" s="175">
        <f t="shared" si="23"/>
        <v>3.161036316962669E-2</v>
      </c>
      <c r="BM28" s="175">
        <f t="shared" si="23"/>
        <v>2.5960297302834005E-2</v>
      </c>
      <c r="BN28" s="255">
        <f t="shared" si="23"/>
        <v>2.7495401107652282E-2</v>
      </c>
      <c r="BO28" s="176">
        <f t="shared" si="23"/>
        <v>2.7416480260707279E-2</v>
      </c>
      <c r="BP28" s="175">
        <f t="shared" si="23"/>
        <v>2.7683652420641292E-2</v>
      </c>
      <c r="BQ28" s="175">
        <f t="shared" si="23"/>
        <v>3.5879224670800992E-2</v>
      </c>
      <c r="BR28" s="255">
        <f t="shared" si="23"/>
        <v>3.6336614642441666E-2</v>
      </c>
      <c r="BS28" s="176">
        <f t="shared" ref="BS28" si="24">SUM(BP23:BS23)/AVERAGE(BO6:BS6)</f>
        <v>3.6487926212826288E-2</v>
      </c>
      <c r="BT28" s="175">
        <f t="shared" ref="BT28" si="25">SUM(BQ23:BT23)/AVERAGE(BP6:BT6)</f>
        <v>3.5733260354874646E-2</v>
      </c>
      <c r="BU28" s="175">
        <f t="shared" ref="BU28" si="26">SUM(BR23:BU23)/AVERAGE(BQ6:BU6)</f>
        <v>3.5605348681599654E-2</v>
      </c>
      <c r="BV28" s="255">
        <f t="shared" ref="BV28" si="27">SUM(BS23:BV23)/AVERAGE(BR6:BV6)</f>
        <v>3.5182756779686991E-2</v>
      </c>
      <c r="BW28" s="176">
        <f t="shared" ref="BW28" si="28">SUM(BT23:BW23)/AVERAGE(BS6:BW6)</f>
        <v>3.4685791950081556E-2</v>
      </c>
      <c r="BX28" s="175">
        <f t="shared" ref="BX28" si="29">SUM(BU23:BX23)/AVERAGE(BT6:BX6)</f>
        <v>3.4388984403118446E-2</v>
      </c>
      <c r="BY28" s="175">
        <f t="shared" ref="BY28" si="30">SUM(BV23:BY23)/AVERAGE(BU6:BY6)</f>
        <v>3.3264723507924511E-2</v>
      </c>
      <c r="BZ28" s="255">
        <f t="shared" ref="BZ28" si="31">SUM(BW23:BZ23)/AVERAGE(BV6:BZ6)</f>
        <v>3.2735863538942062E-2</v>
      </c>
      <c r="CA28" s="175">
        <f t="shared" ref="CA28:CC28" si="32">SUM(BX23:CA23)/AVERAGE(BW6:CA6)</f>
        <v>3.2168821747597262E-2</v>
      </c>
      <c r="CB28" s="175">
        <f t="shared" si="32"/>
        <v>3.1754272598110291E-2</v>
      </c>
      <c r="CC28" s="175">
        <f t="shared" si="32"/>
        <v>3.1794706698734167E-2</v>
      </c>
    </row>
    <row r="29" spans="1:81" s="250" customFormat="1" ht="11.25">
      <c r="A29" s="67"/>
      <c r="B29" s="67"/>
      <c r="BC29" s="91"/>
      <c r="BD29" s="91"/>
      <c r="BE29" s="91"/>
      <c r="BF29" s="198"/>
      <c r="BG29" s="90"/>
      <c r="BH29" s="91"/>
      <c r="BI29" s="91"/>
      <c r="BJ29" s="198"/>
      <c r="BK29" s="90"/>
      <c r="BL29" s="91"/>
      <c r="BM29" s="91"/>
      <c r="BN29" s="198"/>
      <c r="BO29" s="90"/>
      <c r="BP29" s="91"/>
      <c r="BQ29" s="91"/>
      <c r="BR29" s="198"/>
      <c r="BS29" s="90"/>
      <c r="BT29" s="91"/>
      <c r="BU29" s="91"/>
      <c r="BV29" s="198"/>
      <c r="BW29" s="90"/>
      <c r="BX29" s="91"/>
      <c r="BY29" s="91"/>
      <c r="BZ29" s="198"/>
      <c r="CA29" s="91"/>
      <c r="CB29" s="91"/>
      <c r="CC29" s="91"/>
    </row>
    <row r="30" spans="1:81" s="250" customFormat="1" ht="11.25">
      <c r="A30" s="67" t="s">
        <v>510</v>
      </c>
      <c r="B30" s="67" t="s">
        <v>511</v>
      </c>
      <c r="BC30" s="91">
        <f t="shared" ref="BC30:BO30" si="33">BC24*4/AVERAGE(BB6:BC6)</f>
        <v>3.3109539581654877E-2</v>
      </c>
      <c r="BD30" s="91">
        <f t="shared" si="33"/>
        <v>3.0238119393034682E-2</v>
      </c>
      <c r="BE30" s="91">
        <f t="shared" si="33"/>
        <v>2.8466736328805295E-2</v>
      </c>
      <c r="BF30" s="198">
        <f t="shared" si="33"/>
        <v>2.8109890109890109E-2</v>
      </c>
      <c r="BG30" s="90">
        <f t="shared" si="33"/>
        <v>2.7164249448360076E-2</v>
      </c>
      <c r="BH30" s="91">
        <f t="shared" si="33"/>
        <v>2.6986576989049719E-2</v>
      </c>
      <c r="BI30" s="91">
        <f t="shared" si="33"/>
        <v>2.7810894141829395E-2</v>
      </c>
      <c r="BJ30" s="198">
        <f t="shared" si="33"/>
        <v>3.0911727748424211E-2</v>
      </c>
      <c r="BK30" s="90">
        <f t="shared" si="33"/>
        <v>3.6965145580200094E-2</v>
      </c>
      <c r="BL30" s="91">
        <f t="shared" si="33"/>
        <v>4.6592358481096947E-2</v>
      </c>
      <c r="BM30" s="91">
        <f t="shared" si="33"/>
        <v>1.991792172726339E-2</v>
      </c>
      <c r="BN30" s="198">
        <f t="shared" si="33"/>
        <v>5.5062722075574208E-2</v>
      </c>
      <c r="BO30" s="90">
        <f t="shared" si="33"/>
        <v>5.499726811859823E-2</v>
      </c>
      <c r="BP30" s="91">
        <f>BP24*4/AVERAGE(BO6:BP6)</f>
        <v>5.6343978731676181E-2</v>
      </c>
      <c r="BQ30" s="91">
        <f>BQ24*4/AVERAGE(BP6:BQ6)</f>
        <v>5.6428336722822658E-2</v>
      </c>
      <c r="BR30" s="198">
        <f>BR24*4/AVERAGE(BQ6:BR6)</f>
        <v>5.3247094457628534E-2</v>
      </c>
      <c r="BS30" s="90">
        <f t="shared" ref="BS30" si="34">BS24*4/AVERAGE(BR6:BS6)</f>
        <v>5.2972751485351362E-2</v>
      </c>
      <c r="BT30" s="91">
        <f t="shared" ref="BT30" si="35">BT24*4/AVERAGE(BS6:BT6)</f>
        <v>5.0497638497557416E-2</v>
      </c>
      <c r="BU30" s="91">
        <f t="shared" ref="BU30" si="36">BU24*4/AVERAGE(BT6:BU6)</f>
        <v>5.4134598517186244E-2</v>
      </c>
      <c r="BV30" s="198">
        <f t="shared" ref="BV30" si="37">BV24*4/AVERAGE(BU6:BV6)</f>
        <v>5.3864607911857917E-2</v>
      </c>
      <c r="BW30" s="90">
        <f>BW24*4/AVERAGE(BV6:BW6)</f>
        <v>5.1725561188935371E-2</v>
      </c>
      <c r="BX30" s="91">
        <f t="shared" ref="BX30" si="38">BX24*4/AVERAGE(BW6:BX6)</f>
        <v>5.0883048562144956E-2</v>
      </c>
      <c r="BY30" s="91">
        <f t="shared" ref="BY30" si="39">BY24*4/AVERAGE(BX6:BY6)</f>
        <v>5.0342024779511198E-2</v>
      </c>
      <c r="BZ30" s="198">
        <f t="shared" ref="BZ30" si="40">BZ24*4/AVERAGE(BY6:BZ6)</f>
        <v>5.0160121840043585E-2</v>
      </c>
      <c r="CA30" s="91">
        <f t="shared" ref="CA30:CC30" si="41">CA24*4/AVERAGE(BZ6:CA6)</f>
        <v>4.7601106340274292E-2</v>
      </c>
      <c r="CB30" s="91">
        <f t="shared" si="41"/>
        <v>4.5859855814398123E-2</v>
      </c>
      <c r="CC30" s="91">
        <f t="shared" si="41"/>
        <v>4.6538327095940406E-2</v>
      </c>
    </row>
    <row r="31" spans="1:81" s="250" customFormat="1" ht="11.25">
      <c r="A31" s="67" t="s">
        <v>512</v>
      </c>
      <c r="B31" s="67" t="s">
        <v>513</v>
      </c>
      <c r="BC31" s="91">
        <f t="shared" ref="BC31:BR31" si="42">SUM(AZ24:BC24)/AVERAGE(AY6:BC6)</f>
        <v>8.2773848954137193E-3</v>
      </c>
      <c r="BD31" s="91">
        <f t="shared" si="42"/>
        <v>1.5600226090233192E-2</v>
      </c>
      <c r="BE31" s="91">
        <f t="shared" si="42"/>
        <v>2.2612263505812628E-2</v>
      </c>
      <c r="BF31" s="198">
        <f t="shared" si="42"/>
        <v>2.9602465461674624E-2</v>
      </c>
      <c r="BG31" s="90">
        <f t="shared" si="42"/>
        <v>2.8492941218306606E-2</v>
      </c>
      <c r="BH31" s="91">
        <f t="shared" si="42"/>
        <v>2.7657108038819343E-2</v>
      </c>
      <c r="BI31" s="91">
        <f t="shared" si="42"/>
        <v>2.7518941781231827E-2</v>
      </c>
      <c r="BJ31" s="198">
        <f t="shared" si="42"/>
        <v>2.8323753061498987E-2</v>
      </c>
      <c r="BK31" s="90">
        <f t="shared" si="42"/>
        <v>3.0671219008917439E-2</v>
      </c>
      <c r="BL31" s="91">
        <f t="shared" si="42"/>
        <v>3.5709399921137551E-2</v>
      </c>
      <c r="BM31" s="91">
        <f t="shared" si="42"/>
        <v>3.3637504549640304E-2</v>
      </c>
      <c r="BN31" s="198">
        <f t="shared" si="42"/>
        <v>3.9729728141303045E-2</v>
      </c>
      <c r="BO31" s="90">
        <f t="shared" si="42"/>
        <v>4.4135709905845089E-2</v>
      </c>
      <c r="BP31" s="91">
        <f t="shared" si="42"/>
        <v>4.6931231685458881E-2</v>
      </c>
      <c r="BQ31" s="91">
        <f t="shared" si="42"/>
        <v>5.5816208740498703E-2</v>
      </c>
      <c r="BR31" s="198">
        <f t="shared" si="42"/>
        <v>5.5183092779103979E-2</v>
      </c>
      <c r="BS31" s="90">
        <f t="shared" ref="BS31" si="43">SUM(BP24:BS24)/AVERAGE(BO6:BS6)</f>
        <v>5.4514417317144806E-2</v>
      </c>
      <c r="BT31" s="91">
        <f t="shared" ref="BT31" si="44">SUM(BQ24:BT24)/AVERAGE(BP6:BT6)</f>
        <v>5.3378167784571641E-2</v>
      </c>
      <c r="BU31" s="91">
        <f t="shared" ref="BU31" si="45">SUM(BR24:BU24)/AVERAGE(BQ6:BU6)</f>
        <v>5.2877923693748621E-2</v>
      </c>
      <c r="BV31" s="198">
        <f t="shared" ref="BV31" si="46">SUM(BS24:BV24)/AVERAGE(BR6:BV6)</f>
        <v>5.287292915704938E-2</v>
      </c>
      <c r="BW31" s="90">
        <f t="shared" ref="BW31" si="47">SUM(BT24:BW24)/AVERAGE(BS6:BW6)</f>
        <v>5.2372620441609348E-2</v>
      </c>
      <c r="BX31" s="91">
        <f t="shared" ref="BX31" si="48">SUM(BU24:BX24)/AVERAGE(BT6:BX6)</f>
        <v>5.2469750823713683E-2</v>
      </c>
      <c r="BY31" s="91">
        <f t="shared" ref="BY31" si="49">SUM(BV24:BY24)/AVERAGE(BU6:BY6)</f>
        <v>5.1702045646864682E-2</v>
      </c>
      <c r="BZ31" s="198">
        <f t="shared" ref="BZ31" si="50">SUM(BW24:BZ24)/AVERAGE(BV6:BZ6)</f>
        <v>5.0969197069086654E-2</v>
      </c>
      <c r="CA31" s="91">
        <f t="shared" ref="CA31:CC31" si="51">SUM(BX24:CA24)/AVERAGE(BW6:CA6)</f>
        <v>4.9617894635930346E-2</v>
      </c>
      <c r="CB31" s="91">
        <f t="shared" si="51"/>
        <v>4.8224849401457985E-2</v>
      </c>
      <c r="CC31" s="91">
        <f t="shared" si="51"/>
        <v>4.7411379272096682E-2</v>
      </c>
    </row>
    <row r="32" spans="1:81" s="250" customFormat="1" ht="11.25">
      <c r="A32" s="84"/>
      <c r="B32" s="84"/>
      <c r="BC32" s="91"/>
      <c r="BD32" s="91"/>
      <c r="BE32" s="91"/>
      <c r="BF32" s="198"/>
      <c r="BG32" s="90"/>
      <c r="BH32" s="91"/>
      <c r="BI32" s="91"/>
      <c r="BJ32" s="198"/>
      <c r="BK32" s="90"/>
      <c r="BL32" s="91"/>
      <c r="BM32" s="91"/>
      <c r="BN32" s="198"/>
      <c r="BO32" s="90"/>
      <c r="BP32" s="91"/>
      <c r="BQ32" s="91"/>
      <c r="BR32" s="198"/>
      <c r="BS32" s="90"/>
      <c r="BT32" s="91"/>
      <c r="BU32" s="91"/>
      <c r="BV32" s="198"/>
      <c r="BW32" s="90"/>
      <c r="BX32" s="91"/>
      <c r="BY32" s="91"/>
      <c r="BZ32" s="198"/>
      <c r="CA32" s="91"/>
      <c r="CB32" s="91"/>
      <c r="CC32" s="91"/>
    </row>
    <row r="33" spans="1:81" s="250" customFormat="1" ht="11.25">
      <c r="A33" s="67" t="s">
        <v>514</v>
      </c>
      <c r="B33" s="67" t="s">
        <v>515</v>
      </c>
      <c r="BC33" s="91">
        <f t="shared" ref="BC33:BR33" si="52">-BC25*4/AVERAGE(BB15:BC15)</f>
        <v>6.2893081761006293E-3</v>
      </c>
      <c r="BD33" s="91">
        <f t="shared" si="52"/>
        <v>5.2962079540476072E-3</v>
      </c>
      <c r="BE33" s="91">
        <f t="shared" si="52"/>
        <v>3.5131322002859094E-3</v>
      </c>
      <c r="BF33" s="198">
        <f t="shared" si="52"/>
        <v>3.0685106369921231E-3</v>
      </c>
      <c r="BG33" s="90">
        <f t="shared" si="52"/>
        <v>2.9978765041428989E-3</v>
      </c>
      <c r="BH33" s="91">
        <f t="shared" si="52"/>
        <v>2.8092313183239021E-3</v>
      </c>
      <c r="BI33" s="91">
        <f t="shared" si="52"/>
        <v>2.6300425681458767E-3</v>
      </c>
      <c r="BJ33" s="198">
        <f t="shared" si="52"/>
        <v>2.1900111159655128E-3</v>
      </c>
      <c r="BK33" s="90">
        <f t="shared" si="52"/>
        <v>2.5250448911604863E-3</v>
      </c>
      <c r="BL33" s="91">
        <f t="shared" si="52"/>
        <v>9.8512078481971885E-3</v>
      </c>
      <c r="BM33" s="91">
        <f t="shared" si="52"/>
        <v>1.7081231870142211E-2</v>
      </c>
      <c r="BN33" s="198">
        <f t="shared" si="52"/>
        <v>2.1087519212572407E-2</v>
      </c>
      <c r="BO33" s="90">
        <f t="shared" si="52"/>
        <v>2.1783288315508215E-2</v>
      </c>
      <c r="BP33" s="91">
        <f t="shared" si="52"/>
        <v>2.0537883361937407E-2</v>
      </c>
      <c r="BQ33" s="91">
        <f t="shared" si="52"/>
        <v>2.0630247415881209E-2</v>
      </c>
      <c r="BR33" s="198">
        <f t="shared" si="52"/>
        <v>1.7523167649536646E-2</v>
      </c>
      <c r="BS33" s="90">
        <f t="shared" ref="BS33" si="53">-BS25*4/AVERAGE(BR15:BS15)</f>
        <v>1.8971505065347526E-2</v>
      </c>
      <c r="BT33" s="91">
        <f t="shared" ref="BT33" si="54">-BT25*4/AVERAGE(BS15:BT15)</f>
        <v>1.8662384067337782E-2</v>
      </c>
      <c r="BU33" s="91">
        <f t="shared" ref="BU33" si="55">-BU25*4/AVERAGE(BT15:BU15)</f>
        <v>1.8991303594442097E-2</v>
      </c>
      <c r="BV33" s="198">
        <f t="shared" ref="BV33" si="56">-BV25*4/AVERAGE(BU15:BV15)</f>
        <v>1.9567688620001106E-2</v>
      </c>
      <c r="BW33" s="90">
        <f t="shared" ref="BW33" si="57">-BW25*4/AVERAGE(BV15:BW15)</f>
        <v>1.9192011346011895E-2</v>
      </c>
      <c r="BX33" s="91">
        <f t="shared" ref="BX33" si="58">-BX25*4/AVERAGE(BW15:BX15)</f>
        <v>2.0342040282802037E-2</v>
      </c>
      <c r="BY33" s="91">
        <f t="shared" ref="BY33" si="59">-BY25*4/AVERAGE(BX15:BY15)</f>
        <v>2.0320567798792304E-2</v>
      </c>
      <c r="BZ33" s="198">
        <f t="shared" ref="BZ33" si="60">-BZ25*4/AVERAGE(BY15:BZ15)</f>
        <v>1.8611368626494266E-2</v>
      </c>
      <c r="CA33" s="91">
        <f t="shared" ref="CA33:CC33" si="61">-CA25*4/AVERAGE(BZ15:CA15)</f>
        <v>1.6468958872764498E-2</v>
      </c>
      <c r="CB33" s="91">
        <f t="shared" si="61"/>
        <v>1.6254004212165725E-2</v>
      </c>
      <c r="CC33" s="91">
        <f t="shared" si="61"/>
        <v>1.621551293200852E-2</v>
      </c>
    </row>
    <row r="34" spans="1:81" s="250" customFormat="1" ht="11.25">
      <c r="A34" s="65" t="s">
        <v>516</v>
      </c>
      <c r="B34" s="65" t="s">
        <v>517</v>
      </c>
      <c r="BC34" s="91">
        <f t="shared" ref="BC34:BR34" si="62">-SUM(AZ25:BC25)/AVERAGE(AY15:BC15)</f>
        <v>1.5723270440251573E-3</v>
      </c>
      <c r="BD34" s="91">
        <f t="shared" si="62"/>
        <v>2.8493079556702202E-3</v>
      </c>
      <c r="BE34" s="91">
        <f t="shared" si="62"/>
        <v>3.6978711738190721E-3</v>
      </c>
      <c r="BF34" s="198">
        <f t="shared" si="62"/>
        <v>4.447696976196935E-3</v>
      </c>
      <c r="BG34" s="90">
        <f t="shared" si="62"/>
        <v>3.6937005053428512E-3</v>
      </c>
      <c r="BH34" s="91">
        <f t="shared" si="62"/>
        <v>3.0889348823680712E-3</v>
      </c>
      <c r="BI34" s="91">
        <f t="shared" si="62"/>
        <v>2.8714708507539813E-3</v>
      </c>
      <c r="BJ34" s="198">
        <f t="shared" si="62"/>
        <v>2.6531035581384955E-3</v>
      </c>
      <c r="BK34" s="90">
        <f t="shared" si="62"/>
        <v>2.526002313286329E-3</v>
      </c>
      <c r="BL34" s="91">
        <f t="shared" si="62"/>
        <v>4.3961995259656269E-3</v>
      </c>
      <c r="BM34" s="91">
        <f t="shared" si="62"/>
        <v>8.1182658879300745E-3</v>
      </c>
      <c r="BN34" s="198">
        <f t="shared" si="62"/>
        <v>1.2829085560448207E-2</v>
      </c>
      <c r="BO34" s="90">
        <f t="shared" si="62"/>
        <v>1.7481242990775536E-2</v>
      </c>
      <c r="BP34" s="91">
        <f t="shared" si="62"/>
        <v>2.0152728187866682E-2</v>
      </c>
      <c r="BQ34" s="91">
        <f t="shared" si="62"/>
        <v>2.1031441569210978E-2</v>
      </c>
      <c r="BR34" s="198">
        <f t="shared" si="62"/>
        <v>2.0090430640608836E-2</v>
      </c>
      <c r="BS34" s="90">
        <f t="shared" ref="BS34" si="63">-SUM(BP25:BS25)/AVERAGE(BO15:BS15)</f>
        <v>1.9308314014256603E-2</v>
      </c>
      <c r="BT34" s="91">
        <f t="shared" ref="BT34" si="64">-SUM(BQ25:BT25)/AVERAGE(BP15:BT15)</f>
        <v>1.8952899911631762E-2</v>
      </c>
      <c r="BU34" s="91">
        <f t="shared" ref="BU34" si="65">-SUM(BR25:BU25)/AVERAGE(BQ15:BU15)</f>
        <v>1.8609087385821003E-2</v>
      </c>
      <c r="BV34" s="198">
        <f t="shared" ref="BV34" si="66">-SUM(BS25:BV25)/AVERAGE(BR15:BV15)</f>
        <v>1.9066568269788246E-2</v>
      </c>
      <c r="BW34" s="90">
        <f t="shared" ref="BW34" si="67">-SUM(BT25:BW25)/AVERAGE(BS15:BW15)</f>
        <v>1.9054238567243916E-2</v>
      </c>
      <c r="BX34" s="91">
        <f t="shared" ref="BX34" si="68">-SUM(BU25:BX25)/AVERAGE(BT15:BX15)</f>
        <v>1.9465654884997973E-2</v>
      </c>
      <c r="BY34" s="91">
        <f t="shared" ref="BY34" si="69">-SUM(BV25:BY25)/AVERAGE(BU15:BY15)</f>
        <v>1.9894330156522644E-2</v>
      </c>
      <c r="BZ34" s="198">
        <f t="shared" ref="BZ34" si="70">-SUM(BW25:BZ25)/AVERAGE(BV15:BZ15)</f>
        <v>1.971163014104128E-2</v>
      </c>
      <c r="CA34" s="91">
        <f t="shared" ref="CA34:CC34" si="71">-SUM(BX25:CA25)/AVERAGE(BW15:CA15)</f>
        <v>1.8867866144132241E-2</v>
      </c>
      <c r="CB34" s="91">
        <f t="shared" si="71"/>
        <v>1.7761085334792339E-2</v>
      </c>
      <c r="CC34" s="91">
        <f t="shared" si="71"/>
        <v>1.6812107047032399E-2</v>
      </c>
    </row>
    <row r="35" spans="1:81" ht="13.5" hidden="1" customHeight="1">
      <c r="A35" s="2"/>
      <c r="B35" s="2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J35" s="166"/>
      <c r="AX35" s="53"/>
      <c r="BB35" s="53"/>
      <c r="BF35" s="53"/>
      <c r="BJ35" s="53"/>
      <c r="BN35" s="53"/>
      <c r="BR35" s="53"/>
    </row>
    <row r="36" spans="1:81" ht="13.5" hidden="1" customHeight="1">
      <c r="A36" s="2"/>
      <c r="B36" s="2"/>
    </row>
    <row r="37" spans="1:81" ht="13.5" hidden="1" customHeight="1">
      <c r="A37" s="2"/>
      <c r="B37" s="2"/>
    </row>
    <row r="38" spans="1:81" ht="13.5" hidden="1" customHeight="1">
      <c r="A38" s="2"/>
      <c r="B38" s="2"/>
    </row>
    <row r="39" spans="1:81" s="53" customFormat="1" ht="13.5" hidden="1" customHeight="1">
      <c r="A39" s="2"/>
      <c r="B39" s="2"/>
      <c r="AX39" s="2"/>
      <c r="BB39" s="2"/>
      <c r="BF39" s="2"/>
      <c r="BJ39" s="2"/>
      <c r="BN39" s="2"/>
      <c r="BR39" s="2"/>
    </row>
    <row r="40" spans="1:81" s="53" customFormat="1" ht="13.5" hidden="1" customHeight="1">
      <c r="A40" s="2"/>
      <c r="B40" s="2"/>
      <c r="AX40" s="2"/>
      <c r="BB40" s="2"/>
      <c r="BF40" s="2"/>
      <c r="BJ40" s="2"/>
      <c r="BN40" s="2"/>
      <c r="BR40" s="2"/>
    </row>
    <row r="41" spans="1:81" s="53" customFormat="1" ht="13.5" hidden="1" customHeight="1">
      <c r="A41" s="2"/>
      <c r="B41" s="2"/>
      <c r="AX41" s="2"/>
      <c r="BB41" s="2"/>
      <c r="BF41" s="2"/>
      <c r="BJ41" s="2"/>
      <c r="BN41" s="2"/>
      <c r="BR41" s="2"/>
    </row>
    <row r="42" spans="1:81" s="53" customFormat="1" ht="13.5" hidden="1" customHeight="1">
      <c r="A42" s="2"/>
      <c r="B42" s="2"/>
      <c r="AX42" s="2"/>
      <c r="BB42" s="2"/>
      <c r="BF42" s="2"/>
      <c r="BJ42" s="2"/>
      <c r="BN42" s="2"/>
      <c r="BR42" s="2"/>
    </row>
    <row r="43" spans="1:81" s="53" customFormat="1" ht="13.5" hidden="1" customHeight="1">
      <c r="A43" s="2"/>
      <c r="B43" s="2"/>
      <c r="AX43" s="2"/>
      <c r="BB43" s="2"/>
      <c r="BF43" s="2"/>
      <c r="BJ43" s="2"/>
      <c r="BN43" s="2"/>
      <c r="BR43" s="2"/>
    </row>
    <row r="44" spans="1:81" s="53" customFormat="1" ht="13.5" hidden="1" customHeight="1">
      <c r="A44" s="2"/>
      <c r="B44" s="2"/>
      <c r="AX44" s="2"/>
      <c r="BB44" s="2"/>
      <c r="BF44" s="2"/>
      <c r="BJ44" s="2"/>
      <c r="BN44" s="2"/>
      <c r="BR44" s="2"/>
    </row>
    <row r="45" spans="1:81" s="53" customFormat="1" ht="13.5" hidden="1" customHeight="1">
      <c r="A45" s="2"/>
      <c r="B45" s="2"/>
      <c r="AX45" s="2"/>
      <c r="BB45" s="2"/>
      <c r="BF45" s="2"/>
      <c r="BJ45" s="2"/>
      <c r="BN45" s="2"/>
      <c r="BR45" s="2"/>
    </row>
    <row r="46" spans="1:81" s="53" customFormat="1" ht="13.5" hidden="1" customHeight="1">
      <c r="A46" s="2"/>
      <c r="B46" s="2"/>
      <c r="AX46" s="2"/>
      <c r="BB46" s="2"/>
      <c r="BF46" s="2"/>
      <c r="BJ46" s="2"/>
      <c r="BN46" s="2"/>
      <c r="BR46" s="2"/>
    </row>
    <row r="47" spans="1:81" s="53" customFormat="1" ht="13.5" hidden="1" customHeight="1">
      <c r="A47" s="2"/>
      <c r="B47" s="2"/>
      <c r="AX47" s="2"/>
      <c r="BB47" s="2"/>
      <c r="BF47" s="2"/>
      <c r="BJ47" s="2"/>
      <c r="BN47" s="2"/>
      <c r="BR47" s="2"/>
    </row>
    <row r="48" spans="1:81" s="53" customFormat="1" ht="13.5" hidden="1" customHeight="1">
      <c r="A48" s="2"/>
      <c r="B48" s="2"/>
      <c r="AX48" s="2"/>
      <c r="BB48" s="2"/>
      <c r="BF48" s="2"/>
      <c r="BJ48" s="2"/>
      <c r="BN48" s="2"/>
      <c r="BR48" s="2"/>
    </row>
    <row r="49" spans="1:70" s="53" customFormat="1" ht="13.5" hidden="1" customHeight="1">
      <c r="A49" s="2"/>
      <c r="B49" s="2"/>
      <c r="AX49" s="2"/>
      <c r="BB49" s="2"/>
      <c r="BF49" s="2"/>
      <c r="BJ49" s="2"/>
      <c r="BN49" s="2"/>
      <c r="BR49" s="2"/>
    </row>
    <row r="50" spans="1:70" s="53" customFormat="1" ht="13.5" hidden="1" customHeight="1">
      <c r="A50" s="2"/>
      <c r="B50" s="2"/>
      <c r="AX50" s="2"/>
      <c r="BB50" s="2"/>
      <c r="BF50" s="2"/>
      <c r="BJ50" s="2"/>
      <c r="BN50" s="2"/>
      <c r="BR50" s="2"/>
    </row>
    <row r="51" spans="1:70" s="53" customFormat="1" ht="13.5" hidden="1" customHeight="1">
      <c r="A51" s="2"/>
      <c r="B51" s="2"/>
      <c r="AX51" s="2"/>
      <c r="BB51" s="2"/>
      <c r="BF51" s="2"/>
      <c r="BJ51" s="2"/>
      <c r="BN51" s="2"/>
      <c r="BR51" s="2"/>
    </row>
    <row r="52" spans="1:70" s="53" customFormat="1" ht="13.5" hidden="1" customHeight="1">
      <c r="A52" s="2"/>
      <c r="B52" s="2"/>
      <c r="AX52" s="2"/>
      <c r="BB52" s="2"/>
      <c r="BF52" s="2"/>
      <c r="BJ52" s="2"/>
      <c r="BN52" s="2"/>
      <c r="BR52" s="2"/>
    </row>
    <row r="53" spans="1:70" s="53" customFormat="1" ht="13.5" hidden="1" customHeight="1">
      <c r="A53" s="2"/>
      <c r="B53" s="2"/>
      <c r="AX53" s="2"/>
      <c r="BB53" s="2"/>
      <c r="BF53" s="2"/>
      <c r="BJ53" s="2"/>
      <c r="BN53" s="2"/>
      <c r="BR53" s="2"/>
    </row>
    <row r="54" spans="1:70" s="53" customFormat="1" ht="13.5" hidden="1" customHeight="1">
      <c r="A54" s="2"/>
      <c r="B54" s="2"/>
      <c r="AX54" s="2"/>
      <c r="BB54" s="2"/>
      <c r="BF54" s="2"/>
      <c r="BJ54" s="2"/>
      <c r="BN54" s="2"/>
      <c r="BR54" s="2"/>
    </row>
    <row r="55" spans="1:70" s="53" customFormat="1" ht="13.5" hidden="1" customHeight="1">
      <c r="A55" s="2"/>
      <c r="B55" s="2"/>
      <c r="AX55" s="2"/>
      <c r="BB55" s="2"/>
      <c r="BF55" s="2"/>
      <c r="BJ55" s="2"/>
      <c r="BN55" s="2"/>
      <c r="BR55" s="2"/>
    </row>
    <row r="56" spans="1:70" s="53" customFormat="1" ht="13.5" hidden="1" customHeight="1">
      <c r="A56" s="2"/>
      <c r="B56" s="2"/>
      <c r="AX56" s="2"/>
      <c r="BB56" s="2"/>
      <c r="BF56" s="2"/>
      <c r="BJ56" s="2"/>
      <c r="BN56" s="2"/>
      <c r="BR56" s="2"/>
    </row>
    <row r="57" spans="1:70" s="53" customFormat="1" ht="13.5" hidden="1" customHeight="1">
      <c r="A57" s="2"/>
      <c r="B57" s="2"/>
      <c r="AX57" s="2"/>
      <c r="BB57" s="2"/>
      <c r="BF57" s="2"/>
      <c r="BJ57" s="2"/>
      <c r="BN57" s="2"/>
      <c r="BR57" s="2"/>
    </row>
    <row r="58" spans="1:70" s="53" customFormat="1" ht="13.5" hidden="1" customHeight="1">
      <c r="A58" s="2"/>
      <c r="B58" s="2"/>
      <c r="AX58" s="2"/>
      <c r="BB58" s="2"/>
      <c r="BF58" s="2"/>
      <c r="BJ58" s="2"/>
      <c r="BN58" s="2"/>
      <c r="BR58" s="2"/>
    </row>
    <row r="59" spans="1:70" s="53" customFormat="1" ht="13.5" hidden="1" customHeight="1">
      <c r="A59" s="2"/>
      <c r="B59" s="2"/>
      <c r="AX59" s="2"/>
      <c r="BB59" s="2"/>
      <c r="BF59" s="2"/>
      <c r="BJ59" s="2"/>
      <c r="BN59" s="2"/>
      <c r="BR59" s="2"/>
    </row>
    <row r="60" spans="1:70" s="53" customFormat="1" ht="13.5" hidden="1" customHeight="1">
      <c r="A60" s="2"/>
      <c r="B60" s="2"/>
      <c r="AX60" s="2"/>
      <c r="BB60" s="2"/>
      <c r="BF60" s="2"/>
      <c r="BJ60" s="2"/>
      <c r="BN60" s="2"/>
      <c r="BR60" s="2"/>
    </row>
    <row r="61" spans="1:70" s="53" customFormat="1" ht="13.5" hidden="1" customHeight="1">
      <c r="A61" s="2"/>
      <c r="B61" s="2"/>
      <c r="AX61" s="2"/>
      <c r="BB61" s="2"/>
      <c r="BF61" s="2"/>
      <c r="BJ61" s="2"/>
      <c r="BN61" s="2"/>
      <c r="BR61" s="2"/>
    </row>
    <row r="62" spans="1:70" s="53" customFormat="1" ht="13.5" hidden="1" customHeight="1">
      <c r="A62" s="2"/>
      <c r="B62" s="2"/>
      <c r="AX62" s="2"/>
      <c r="BB62" s="2"/>
      <c r="BF62" s="2"/>
      <c r="BJ62" s="2"/>
      <c r="BN62" s="2"/>
      <c r="BR62" s="2"/>
    </row>
    <row r="63" spans="1:70" s="53" customFormat="1" ht="13.5" hidden="1" customHeight="1">
      <c r="A63" s="2"/>
      <c r="B63" s="2"/>
      <c r="AX63" s="2"/>
      <c r="BB63" s="2"/>
      <c r="BF63" s="2"/>
      <c r="BJ63" s="2"/>
      <c r="BN63" s="2"/>
      <c r="BR63" s="2"/>
    </row>
    <row r="64" spans="1:70" ht="13.5"/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C5F8C804-9E2A-4BC0-935D-458EF3E4290E}"/>
    <hyperlink ref="A1" location="'Spis tresci_Table of content'!A1" display="Go back to Table of content" xr:uid="{2F18F365-B002-4331-B75A-29A406E29224}"/>
    <hyperlink ref="B1" location="'Spis tresci_Table of content'!A1" display="Powrót do spisu treści" xr:uid="{70802D6A-0F5A-4E82-8AB0-C2D7DABB65A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landscape" r:id="rId1"/>
  <headerFooter alignWithMargins="0">
    <oddHeader xml:space="preserve">&amp;C&amp;"Times New Roman,Kursywa"&amp;12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01D8-D7F7-48D3-9945-1C334C311498}">
  <sheetPr>
    <tabColor rgb="FF92D050"/>
  </sheetPr>
  <dimension ref="A1:CE45"/>
  <sheetViews>
    <sheetView showGridLines="0" zoomScaleNormal="100" zoomScaleSheetLayoutView="100" zoomScalePageLayoutView="80" workbookViewId="0">
      <pane xSplit="2" ySplit="5" topLeftCell="BJ6" activePane="bottomRight" state="frozen"/>
      <selection pane="topRight" activeCell="C1" sqref="C1"/>
      <selection pane="bottomLeft" activeCell="A5" sqref="A5"/>
      <selection pane="bottomRight" activeCell="CC4" sqref="CC4"/>
    </sheetView>
  </sheetViews>
  <sheetFormatPr defaultColWidth="0" defaultRowHeight="0" customHeight="1" zeroHeight="1"/>
  <cols>
    <col min="1" max="1" width="47.42578125" style="4" customWidth="1"/>
    <col min="2" max="2" width="39.42578125" style="4" bestFit="1" customWidth="1"/>
    <col min="3" max="42" width="6" style="2" customWidth="1"/>
    <col min="43" max="58" width="8.5703125" style="2" customWidth="1"/>
    <col min="59" max="59" width="8.28515625" style="2" customWidth="1"/>
    <col min="60" max="81" width="8.5703125" style="2" bestFit="1" customWidth="1"/>
    <col min="82" max="83" width="3.5703125" style="2" customWidth="1"/>
    <col min="84" max="16384" width="3.570312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3"/>
    </row>
    <row r="2" spans="1:81" ht="13.5">
      <c r="A2" s="54" t="s">
        <v>2</v>
      </c>
      <c r="B2" s="54" t="s">
        <v>3</v>
      </c>
    </row>
    <row r="3" spans="1:81" ht="13.5">
      <c r="A3" s="391" t="s">
        <v>469</v>
      </c>
      <c r="B3" s="391" t="s">
        <v>470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390"/>
      <c r="AY3" s="390"/>
      <c r="AZ3" s="390"/>
      <c r="BA3" s="390"/>
      <c r="BB3" s="395"/>
      <c r="BC3" s="393">
        <v>2020</v>
      </c>
      <c r="BD3" s="394"/>
      <c r="BE3" s="394"/>
      <c r="BF3" s="395"/>
      <c r="BG3" s="393">
        <v>2021</v>
      </c>
      <c r="BH3" s="394"/>
      <c r="BI3" s="394"/>
      <c r="BJ3" s="398"/>
      <c r="BK3" s="393">
        <v>2022</v>
      </c>
      <c r="BL3" s="394"/>
      <c r="BM3" s="394"/>
      <c r="BN3" s="398"/>
      <c r="BO3" s="393">
        <v>2023</v>
      </c>
      <c r="BP3" s="394"/>
      <c r="BQ3" s="394"/>
      <c r="BR3" s="398"/>
      <c r="BS3" s="393">
        <v>2024</v>
      </c>
      <c r="BT3" s="394"/>
      <c r="BU3" s="394"/>
      <c r="BV3" s="398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 ht="13.5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35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471</v>
      </c>
      <c r="BE4" s="8" t="s">
        <v>472</v>
      </c>
      <c r="BF4" s="8" t="s">
        <v>473</v>
      </c>
      <c r="BG4" s="7" t="s">
        <v>6</v>
      </c>
      <c r="BH4" s="8" t="s">
        <v>471</v>
      </c>
      <c r="BI4" s="8" t="s">
        <v>472</v>
      </c>
      <c r="BJ4" s="9" t="s">
        <v>473</v>
      </c>
      <c r="BK4" s="7" t="s">
        <v>6</v>
      </c>
      <c r="BL4" s="8" t="s">
        <v>471</v>
      </c>
      <c r="BM4" s="8" t="s">
        <v>472</v>
      </c>
      <c r="BN4" s="9" t="s">
        <v>473</v>
      </c>
      <c r="BO4" s="7" t="s">
        <v>6</v>
      </c>
      <c r="BP4" s="8" t="s">
        <v>471</v>
      </c>
      <c r="BQ4" s="8" t="s">
        <v>472</v>
      </c>
      <c r="BR4" s="9" t="s">
        <v>473</v>
      </c>
      <c r="BS4" s="7" t="s">
        <v>6</v>
      </c>
      <c r="BT4" s="8" t="s">
        <v>471</v>
      </c>
      <c r="BU4" s="8" t="s">
        <v>472</v>
      </c>
      <c r="BV4" s="9" t="s">
        <v>473</v>
      </c>
      <c r="BW4" s="7" t="s">
        <v>6</v>
      </c>
      <c r="BX4" s="8" t="s">
        <v>471</v>
      </c>
      <c r="BY4" s="8" t="s">
        <v>472</v>
      </c>
      <c r="BZ4" s="9" t="s">
        <v>473</v>
      </c>
      <c r="CA4" s="385" t="s">
        <v>188</v>
      </c>
      <c r="CB4" s="386" t="s">
        <v>471</v>
      </c>
      <c r="CC4" s="386" t="s">
        <v>472</v>
      </c>
    </row>
    <row r="5" spans="1:81" s="52" customFormat="1" ht="12.75" customHeight="1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317"/>
      <c r="T5" s="336"/>
      <c r="U5" s="317"/>
      <c r="V5" s="336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15"/>
      <c r="BD5" s="15"/>
      <c r="BE5" s="15"/>
      <c r="BF5" s="56"/>
      <c r="BG5" s="14"/>
      <c r="BH5" s="15"/>
      <c r="BI5" s="15"/>
      <c r="BJ5" s="56"/>
      <c r="BK5" s="14"/>
      <c r="BL5" s="15"/>
      <c r="BM5" s="15"/>
      <c r="BN5" s="56"/>
      <c r="BO5" s="14"/>
      <c r="BP5" s="15"/>
      <c r="BQ5" s="15"/>
      <c r="BR5" s="15"/>
      <c r="BS5" s="14"/>
      <c r="BT5" s="15"/>
      <c r="BU5" s="15"/>
      <c r="BV5" s="15"/>
      <c r="BW5" s="14"/>
      <c r="BX5" s="15"/>
      <c r="BY5" s="15"/>
      <c r="BZ5" s="56"/>
      <c r="CA5" s="15"/>
      <c r="CB5" s="15"/>
      <c r="CC5" s="15"/>
    </row>
    <row r="6" spans="1:81" s="5" customFormat="1" ht="11.25">
      <c r="A6" s="563" t="s">
        <v>474</v>
      </c>
      <c r="B6" s="563" t="s">
        <v>475</v>
      </c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  <c r="Q6" s="483"/>
      <c r="R6" s="483"/>
      <c r="S6" s="483"/>
      <c r="T6" s="483"/>
      <c r="U6" s="483"/>
      <c r="V6" s="483"/>
      <c r="W6" s="483"/>
      <c r="X6" s="483"/>
      <c r="Y6" s="483"/>
      <c r="Z6" s="483"/>
      <c r="AA6" s="483"/>
      <c r="AB6" s="483"/>
      <c r="AC6" s="483"/>
      <c r="AD6" s="483"/>
      <c r="AE6" s="483"/>
      <c r="AF6" s="483"/>
      <c r="AG6" s="483"/>
      <c r="AH6" s="483"/>
      <c r="AI6" s="483"/>
      <c r="AJ6" s="483"/>
      <c r="AK6" s="483"/>
      <c r="AL6" s="483"/>
      <c r="AM6" s="468"/>
      <c r="AN6" s="468"/>
      <c r="AO6" s="468"/>
      <c r="AP6" s="483"/>
      <c r="AQ6" s="483"/>
      <c r="AR6" s="483"/>
      <c r="AS6" s="483"/>
      <c r="AT6" s="483"/>
      <c r="AU6" s="483"/>
      <c r="AV6" s="483"/>
      <c r="AW6" s="483"/>
      <c r="AX6" s="483"/>
      <c r="AY6" s="468"/>
      <c r="AZ6" s="483"/>
      <c r="BA6" s="483"/>
      <c r="BB6" s="483"/>
      <c r="BC6" s="469"/>
      <c r="BD6" s="484"/>
      <c r="BE6" s="484"/>
      <c r="BF6" s="495"/>
      <c r="BG6" s="470"/>
      <c r="BH6" s="484"/>
      <c r="BI6" s="484"/>
      <c r="BJ6" s="495"/>
      <c r="BK6" s="470"/>
      <c r="BL6" s="484"/>
      <c r="BM6" s="484"/>
      <c r="BN6" s="495"/>
      <c r="BO6" s="470"/>
      <c r="BP6" s="484"/>
      <c r="BQ6" s="484"/>
      <c r="BR6" s="484"/>
      <c r="BS6" s="564"/>
      <c r="BT6" s="484"/>
      <c r="BU6" s="565"/>
      <c r="BV6" s="565"/>
      <c r="BW6" s="564"/>
      <c r="BX6" s="484"/>
      <c r="BY6" s="484"/>
      <c r="BZ6" s="495"/>
      <c r="CA6" s="484"/>
      <c r="CB6" s="484"/>
      <c r="CC6" s="484"/>
    </row>
    <row r="7" spans="1:81" s="5" customFormat="1" ht="11.25">
      <c r="A7" s="469" t="s">
        <v>476</v>
      </c>
      <c r="B7" s="469" t="s">
        <v>477</v>
      </c>
      <c r="C7" s="468"/>
      <c r="D7" s="468"/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68"/>
      <c r="X7" s="468"/>
      <c r="Y7" s="468"/>
      <c r="Z7" s="468"/>
      <c r="AA7" s="468"/>
      <c r="AB7" s="468"/>
      <c r="AC7" s="468"/>
      <c r="AD7" s="468"/>
      <c r="AE7" s="468"/>
      <c r="AF7" s="468"/>
      <c r="AG7" s="468"/>
      <c r="AH7" s="468"/>
      <c r="AI7" s="468"/>
      <c r="AJ7" s="468"/>
      <c r="AK7" s="468"/>
      <c r="AL7" s="468"/>
      <c r="AM7" s="468"/>
      <c r="AN7" s="468"/>
      <c r="AO7" s="468"/>
      <c r="AP7" s="468"/>
      <c r="AQ7" s="468"/>
      <c r="AR7" s="468"/>
      <c r="AS7" s="468"/>
      <c r="AT7" s="468"/>
      <c r="AU7" s="468"/>
      <c r="AV7" s="468"/>
      <c r="AW7" s="468"/>
      <c r="AX7" s="468"/>
      <c r="AY7" s="468"/>
      <c r="AZ7" s="468"/>
      <c r="BA7" s="468"/>
      <c r="BB7" s="468"/>
      <c r="BC7" s="469">
        <v>106</v>
      </c>
      <c r="BD7" s="469">
        <v>99</v>
      </c>
      <c r="BE7" s="469">
        <v>110</v>
      </c>
      <c r="BF7" s="471">
        <v>121</v>
      </c>
      <c r="BG7" s="470">
        <v>115</v>
      </c>
      <c r="BH7" s="469">
        <v>132</v>
      </c>
      <c r="BI7" s="469">
        <v>146</v>
      </c>
      <c r="BJ7" s="471">
        <v>151</v>
      </c>
      <c r="BK7" s="470">
        <v>170</v>
      </c>
      <c r="BL7" s="469">
        <v>170</v>
      </c>
      <c r="BM7" s="469">
        <v>181</v>
      </c>
      <c r="BN7" s="471">
        <v>181</v>
      </c>
      <c r="BO7" s="470">
        <v>167</v>
      </c>
      <c r="BP7" s="469">
        <v>179</v>
      </c>
      <c r="BQ7" s="469">
        <v>181</v>
      </c>
      <c r="BR7" s="469">
        <v>181</v>
      </c>
      <c r="BS7" s="470">
        <v>176</v>
      </c>
      <c r="BT7" s="469">
        <v>178</v>
      </c>
      <c r="BU7" s="469">
        <v>178</v>
      </c>
      <c r="BV7" s="469">
        <v>185</v>
      </c>
      <c r="BW7" s="470">
        <v>173</v>
      </c>
      <c r="BX7" s="469">
        <v>176</v>
      </c>
      <c r="BY7" s="469">
        <v>184</v>
      </c>
      <c r="BZ7" s="471">
        <v>181</v>
      </c>
      <c r="CA7" s="469">
        <v>163</v>
      </c>
      <c r="CB7" s="469">
        <v>185</v>
      </c>
      <c r="CC7" s="469">
        <v>192</v>
      </c>
    </row>
    <row r="8" spans="1:81" s="5" customFormat="1" ht="11.25">
      <c r="A8" s="566" t="s">
        <v>478</v>
      </c>
      <c r="B8" s="566" t="s">
        <v>479</v>
      </c>
      <c r="C8" s="468"/>
      <c r="D8" s="468"/>
      <c r="E8" s="468"/>
      <c r="F8" s="468"/>
      <c r="G8" s="468"/>
      <c r="H8" s="468"/>
      <c r="I8" s="468"/>
      <c r="J8" s="468"/>
      <c r="K8" s="468"/>
      <c r="L8" s="468"/>
      <c r="M8" s="468"/>
      <c r="N8" s="468"/>
      <c r="O8" s="468"/>
      <c r="P8" s="468"/>
      <c r="Q8" s="468"/>
      <c r="R8" s="468"/>
      <c r="S8" s="468"/>
      <c r="T8" s="468"/>
      <c r="U8" s="468"/>
      <c r="V8" s="468"/>
      <c r="W8" s="468"/>
      <c r="X8" s="468"/>
      <c r="Y8" s="468"/>
      <c r="Z8" s="468"/>
      <c r="AA8" s="468"/>
      <c r="AB8" s="468"/>
      <c r="AC8" s="468"/>
      <c r="AD8" s="468"/>
      <c r="AE8" s="468"/>
      <c r="AF8" s="468"/>
      <c r="AG8" s="468"/>
      <c r="AH8" s="468"/>
      <c r="AI8" s="468"/>
      <c r="AJ8" s="468"/>
      <c r="AK8" s="468"/>
      <c r="AL8" s="468"/>
      <c r="AM8" s="468"/>
      <c r="AN8" s="468"/>
      <c r="AO8" s="468"/>
      <c r="AP8" s="468"/>
      <c r="AQ8" s="468"/>
      <c r="AR8" s="468"/>
      <c r="AS8" s="468"/>
      <c r="AT8" s="468"/>
      <c r="AU8" s="468"/>
      <c r="AV8" s="468"/>
      <c r="AW8" s="468"/>
      <c r="AX8" s="468"/>
      <c r="AY8" s="468"/>
      <c r="AZ8" s="468"/>
      <c r="BA8" s="468"/>
      <c r="BB8" s="468"/>
      <c r="BC8" s="469">
        <v>80</v>
      </c>
      <c r="BD8" s="469">
        <v>76</v>
      </c>
      <c r="BE8" s="469">
        <v>92</v>
      </c>
      <c r="BF8" s="471">
        <v>113</v>
      </c>
      <c r="BG8" s="470">
        <v>104</v>
      </c>
      <c r="BH8" s="469">
        <v>100</v>
      </c>
      <c r="BI8" s="469">
        <v>107</v>
      </c>
      <c r="BJ8" s="471">
        <v>130</v>
      </c>
      <c r="BK8" s="470">
        <v>117</v>
      </c>
      <c r="BL8" s="469">
        <v>112</v>
      </c>
      <c r="BM8" s="469">
        <v>106</v>
      </c>
      <c r="BN8" s="471">
        <v>112</v>
      </c>
      <c r="BO8" s="470">
        <v>120</v>
      </c>
      <c r="BP8" s="469">
        <v>115</v>
      </c>
      <c r="BQ8" s="469">
        <v>119</v>
      </c>
      <c r="BR8" s="469">
        <v>122</v>
      </c>
      <c r="BS8" s="470">
        <v>117</v>
      </c>
      <c r="BT8" s="469">
        <v>120</v>
      </c>
      <c r="BU8" s="469">
        <v>120</v>
      </c>
      <c r="BV8" s="469">
        <v>127</v>
      </c>
      <c r="BW8" s="470">
        <v>126</v>
      </c>
      <c r="BX8" s="469">
        <v>126</v>
      </c>
      <c r="BY8" s="469">
        <v>128</v>
      </c>
      <c r="BZ8" s="471">
        <v>134</v>
      </c>
      <c r="CA8" s="469">
        <v>131</v>
      </c>
      <c r="CB8" s="469">
        <v>132</v>
      </c>
      <c r="CC8" s="469">
        <v>135</v>
      </c>
    </row>
    <row r="9" spans="1:81" s="52" customFormat="1" ht="11.25">
      <c r="A9" s="567" t="s">
        <v>480</v>
      </c>
      <c r="B9" s="567" t="s">
        <v>481</v>
      </c>
      <c r="C9" s="468"/>
      <c r="D9" s="468"/>
      <c r="E9" s="468"/>
      <c r="F9" s="468"/>
      <c r="G9" s="468"/>
      <c r="H9" s="468"/>
      <c r="I9" s="468"/>
      <c r="J9" s="468"/>
      <c r="K9" s="468"/>
      <c r="L9" s="468"/>
      <c r="M9" s="468"/>
      <c r="N9" s="468"/>
      <c r="O9" s="468"/>
      <c r="P9" s="468"/>
      <c r="Q9" s="468"/>
      <c r="R9" s="468"/>
      <c r="S9" s="468"/>
      <c r="T9" s="468"/>
      <c r="U9" s="468"/>
      <c r="V9" s="468"/>
      <c r="W9" s="468"/>
      <c r="X9" s="468"/>
      <c r="Y9" s="468"/>
      <c r="Z9" s="468"/>
      <c r="AA9" s="468"/>
      <c r="AB9" s="468"/>
      <c r="AC9" s="468"/>
      <c r="AD9" s="468"/>
      <c r="AE9" s="468"/>
      <c r="AF9" s="468"/>
      <c r="AG9" s="468"/>
      <c r="AH9" s="468"/>
      <c r="AI9" s="468"/>
      <c r="AJ9" s="468"/>
      <c r="AK9" s="468"/>
      <c r="AL9" s="468"/>
      <c r="AM9" s="468"/>
      <c r="AN9" s="468"/>
      <c r="AO9" s="468"/>
      <c r="AP9" s="468"/>
      <c r="AQ9" s="468"/>
      <c r="AR9" s="468"/>
      <c r="AS9" s="468"/>
      <c r="AT9" s="468"/>
      <c r="AU9" s="468"/>
      <c r="AV9" s="468"/>
      <c r="AW9" s="468"/>
      <c r="AX9" s="468"/>
      <c r="AY9" s="468"/>
      <c r="AZ9" s="468"/>
      <c r="BA9" s="468"/>
      <c r="BB9" s="468"/>
      <c r="BC9" s="469">
        <f t="shared" ref="BC9:BP9" si="0">+BC10+BC11</f>
        <v>28</v>
      </c>
      <c r="BD9" s="469">
        <f t="shared" si="0"/>
        <v>22</v>
      </c>
      <c r="BE9" s="469">
        <f t="shared" si="0"/>
        <v>35</v>
      </c>
      <c r="BF9" s="471">
        <f t="shared" si="0"/>
        <v>55</v>
      </c>
      <c r="BG9" s="470">
        <f t="shared" si="0"/>
        <v>33</v>
      </c>
      <c r="BH9" s="469">
        <f t="shared" si="0"/>
        <v>46</v>
      </c>
      <c r="BI9" s="469">
        <f t="shared" si="0"/>
        <v>47</v>
      </c>
      <c r="BJ9" s="471">
        <f t="shared" si="0"/>
        <v>43</v>
      </c>
      <c r="BK9" s="470">
        <f t="shared" si="0"/>
        <v>46</v>
      </c>
      <c r="BL9" s="469">
        <f t="shared" si="0"/>
        <v>57</v>
      </c>
      <c r="BM9" s="469">
        <f t="shared" si="0"/>
        <v>59</v>
      </c>
      <c r="BN9" s="471">
        <f t="shared" si="0"/>
        <v>55</v>
      </c>
      <c r="BO9" s="470">
        <f t="shared" si="0"/>
        <v>46</v>
      </c>
      <c r="BP9" s="469">
        <f t="shared" si="0"/>
        <v>58</v>
      </c>
      <c r="BQ9" s="469">
        <f>+BQ10+BQ11</f>
        <v>66</v>
      </c>
      <c r="BR9" s="469">
        <f>+BR10+BR11</f>
        <v>82</v>
      </c>
      <c r="BS9" s="470">
        <f>+BS10+BS11</f>
        <v>73</v>
      </c>
      <c r="BT9" s="469">
        <f t="shared" ref="BT9:BU9" si="1">+BT10+BT11</f>
        <v>81</v>
      </c>
      <c r="BU9" s="469">
        <f t="shared" si="1"/>
        <v>83</v>
      </c>
      <c r="BV9" s="469">
        <f t="shared" ref="BV9" si="2">+BV10+BV11</f>
        <v>74</v>
      </c>
      <c r="BW9" s="470">
        <f t="shared" ref="BW9:CB9" si="3">+BW10+BW11</f>
        <v>73</v>
      </c>
      <c r="BX9" s="469">
        <f t="shared" si="3"/>
        <v>81</v>
      </c>
      <c r="BY9" s="469">
        <f t="shared" si="3"/>
        <v>84</v>
      </c>
      <c r="BZ9" s="471">
        <f t="shared" si="3"/>
        <v>75</v>
      </c>
      <c r="CA9" s="469">
        <f t="shared" si="3"/>
        <v>71</v>
      </c>
      <c r="CB9" s="469">
        <f t="shared" si="3"/>
        <v>83</v>
      </c>
      <c r="CC9" s="469">
        <f t="shared" ref="CC9" si="4">+CC10+CC11</f>
        <v>85</v>
      </c>
    </row>
    <row r="10" spans="1:81" s="52" customFormat="1" ht="11.25">
      <c r="A10" s="568" t="s">
        <v>482</v>
      </c>
      <c r="B10" s="568" t="s">
        <v>786</v>
      </c>
      <c r="C10" s="468"/>
      <c r="D10" s="468"/>
      <c r="E10" s="468"/>
      <c r="F10" s="468"/>
      <c r="G10" s="468"/>
      <c r="H10" s="468"/>
      <c r="I10" s="468"/>
      <c r="J10" s="468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468"/>
      <c r="AJ10" s="468"/>
      <c r="AK10" s="468"/>
      <c r="AL10" s="468"/>
      <c r="AM10" s="468"/>
      <c r="AN10" s="468"/>
      <c r="AO10" s="468"/>
      <c r="AP10" s="468"/>
      <c r="AQ10" s="468"/>
      <c r="AR10" s="468"/>
      <c r="AS10" s="468"/>
      <c r="AT10" s="468"/>
      <c r="AU10" s="468"/>
      <c r="AV10" s="468"/>
      <c r="AW10" s="468"/>
      <c r="AX10" s="468"/>
      <c r="AY10" s="468"/>
      <c r="AZ10" s="468"/>
      <c r="BA10" s="468"/>
      <c r="BB10" s="468"/>
      <c r="BC10" s="469">
        <v>84</v>
      </c>
      <c r="BD10" s="469">
        <v>79</v>
      </c>
      <c r="BE10" s="469">
        <v>96</v>
      </c>
      <c r="BF10" s="471">
        <v>115</v>
      </c>
      <c r="BG10" s="470">
        <v>91</v>
      </c>
      <c r="BH10" s="469">
        <v>104</v>
      </c>
      <c r="BI10" s="469">
        <v>115</v>
      </c>
      <c r="BJ10" s="471">
        <v>116</v>
      </c>
      <c r="BK10" s="470">
        <v>113</v>
      </c>
      <c r="BL10" s="469">
        <v>128</v>
      </c>
      <c r="BM10" s="469">
        <v>137</v>
      </c>
      <c r="BN10" s="471">
        <v>135</v>
      </c>
      <c r="BO10" s="470">
        <v>122</v>
      </c>
      <c r="BP10" s="469">
        <v>139</v>
      </c>
      <c r="BQ10" s="469">
        <v>150</v>
      </c>
      <c r="BR10" s="469">
        <v>156</v>
      </c>
      <c r="BS10" s="470">
        <v>152</v>
      </c>
      <c r="BT10" s="469">
        <v>164</v>
      </c>
      <c r="BU10" s="469">
        <v>171</v>
      </c>
      <c r="BV10" s="469">
        <v>160</v>
      </c>
      <c r="BW10" s="470">
        <v>156</v>
      </c>
      <c r="BX10" s="469">
        <v>175</v>
      </c>
      <c r="BY10" s="469">
        <v>180</v>
      </c>
      <c r="BZ10" s="471">
        <v>159</v>
      </c>
      <c r="CA10" s="469">
        <v>162</v>
      </c>
      <c r="CB10" s="469">
        <v>183</v>
      </c>
      <c r="CC10" s="469">
        <v>195</v>
      </c>
    </row>
    <row r="11" spans="1:81" s="52" customFormat="1" ht="11.25">
      <c r="A11" s="568" t="s">
        <v>483</v>
      </c>
      <c r="B11" s="568" t="s">
        <v>484</v>
      </c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468"/>
      <c r="AJ11" s="468"/>
      <c r="AK11" s="468"/>
      <c r="AL11" s="468"/>
      <c r="AM11" s="468"/>
      <c r="AN11" s="468"/>
      <c r="AO11" s="468"/>
      <c r="AP11" s="468"/>
      <c r="AQ11" s="468"/>
      <c r="AR11" s="468"/>
      <c r="AS11" s="468"/>
      <c r="AT11" s="468"/>
      <c r="AU11" s="468"/>
      <c r="AV11" s="468"/>
      <c r="AW11" s="468"/>
      <c r="AX11" s="468"/>
      <c r="AY11" s="468"/>
      <c r="AZ11" s="468"/>
      <c r="BA11" s="468"/>
      <c r="BB11" s="468"/>
      <c r="BC11" s="469">
        <v>-56</v>
      </c>
      <c r="BD11" s="469">
        <v>-57</v>
      </c>
      <c r="BE11" s="469">
        <v>-61</v>
      </c>
      <c r="BF11" s="471">
        <v>-60</v>
      </c>
      <c r="BG11" s="470">
        <v>-58</v>
      </c>
      <c r="BH11" s="469">
        <v>-58</v>
      </c>
      <c r="BI11" s="469">
        <v>-68</v>
      </c>
      <c r="BJ11" s="471">
        <v>-73</v>
      </c>
      <c r="BK11" s="470">
        <v>-67</v>
      </c>
      <c r="BL11" s="469">
        <v>-71</v>
      </c>
      <c r="BM11" s="469">
        <v>-78</v>
      </c>
      <c r="BN11" s="471">
        <v>-80</v>
      </c>
      <c r="BO11" s="470">
        <v>-76</v>
      </c>
      <c r="BP11" s="469">
        <v>-81</v>
      </c>
      <c r="BQ11" s="469">
        <v>-84</v>
      </c>
      <c r="BR11" s="469">
        <v>-74</v>
      </c>
      <c r="BS11" s="470">
        <v>-79</v>
      </c>
      <c r="BT11" s="469">
        <v>-83</v>
      </c>
      <c r="BU11" s="469">
        <v>-88</v>
      </c>
      <c r="BV11" s="469">
        <v>-86</v>
      </c>
      <c r="BW11" s="470">
        <v>-83</v>
      </c>
      <c r="BX11" s="469">
        <v>-94</v>
      </c>
      <c r="BY11" s="469">
        <v>-96</v>
      </c>
      <c r="BZ11" s="471">
        <v>-84</v>
      </c>
      <c r="CA11" s="469">
        <v>-91</v>
      </c>
      <c r="CB11" s="469">
        <v>-100</v>
      </c>
      <c r="CC11" s="469">
        <v>-110</v>
      </c>
    </row>
    <row r="12" spans="1:81" s="66" customFormat="1" ht="11.25">
      <c r="A12" s="469" t="s">
        <v>485</v>
      </c>
      <c r="B12" s="469" t="s">
        <v>486</v>
      </c>
      <c r="C12" s="468"/>
      <c r="D12" s="468"/>
      <c r="E12" s="468"/>
      <c r="F12" s="468"/>
      <c r="G12" s="468"/>
      <c r="H12" s="468"/>
      <c r="I12" s="468"/>
      <c r="J12" s="468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468"/>
      <c r="AJ12" s="468"/>
      <c r="AK12" s="468"/>
      <c r="AL12" s="468"/>
      <c r="AM12" s="468"/>
      <c r="AN12" s="468"/>
      <c r="AO12" s="468"/>
      <c r="AP12" s="468"/>
      <c r="AQ12" s="468"/>
      <c r="AR12" s="468"/>
      <c r="AS12" s="468"/>
      <c r="AT12" s="468"/>
      <c r="AU12" s="468"/>
      <c r="AV12" s="468"/>
      <c r="AW12" s="468"/>
      <c r="AX12" s="468"/>
      <c r="AY12" s="468"/>
      <c r="AZ12" s="468"/>
      <c r="BA12" s="468"/>
      <c r="BB12" s="468"/>
      <c r="BC12" s="469">
        <v>93</v>
      </c>
      <c r="BD12" s="469">
        <v>86</v>
      </c>
      <c r="BE12" s="469">
        <v>86</v>
      </c>
      <c r="BF12" s="471">
        <v>85</v>
      </c>
      <c r="BG12" s="470">
        <v>102</v>
      </c>
      <c r="BH12" s="469">
        <v>100</v>
      </c>
      <c r="BI12" s="469">
        <v>100</v>
      </c>
      <c r="BJ12" s="471">
        <v>101</v>
      </c>
      <c r="BK12" s="470">
        <v>117</v>
      </c>
      <c r="BL12" s="469">
        <v>114</v>
      </c>
      <c r="BM12" s="469">
        <v>118</v>
      </c>
      <c r="BN12" s="471">
        <v>108</v>
      </c>
      <c r="BO12" s="470">
        <v>128</v>
      </c>
      <c r="BP12" s="469">
        <v>125</v>
      </c>
      <c r="BQ12" s="469">
        <v>123</v>
      </c>
      <c r="BR12" s="469">
        <v>115</v>
      </c>
      <c r="BS12" s="470">
        <v>138</v>
      </c>
      <c r="BT12" s="469">
        <v>121</v>
      </c>
      <c r="BU12" s="469">
        <v>123</v>
      </c>
      <c r="BV12" s="469">
        <v>120</v>
      </c>
      <c r="BW12" s="470">
        <v>128</v>
      </c>
      <c r="BX12" s="469">
        <v>128</v>
      </c>
      <c r="BY12" s="469">
        <v>125</v>
      </c>
      <c r="BZ12" s="471">
        <v>120</v>
      </c>
      <c r="CA12" s="469">
        <v>134</v>
      </c>
      <c r="CB12" s="469">
        <v>127</v>
      </c>
      <c r="CC12" s="581">
        <v>126</v>
      </c>
    </row>
    <row r="13" spans="1:81" s="52" customFormat="1" ht="11.25">
      <c r="A13" s="567" t="s">
        <v>792</v>
      </c>
      <c r="B13" s="567" t="s">
        <v>787</v>
      </c>
      <c r="C13" s="468"/>
      <c r="D13" s="468"/>
      <c r="E13" s="468"/>
      <c r="F13" s="468"/>
      <c r="G13" s="468"/>
      <c r="H13" s="468"/>
      <c r="I13" s="468"/>
      <c r="J13" s="468"/>
      <c r="K13" s="468"/>
      <c r="L13" s="468"/>
      <c r="M13" s="468"/>
      <c r="N13" s="468"/>
      <c r="O13" s="468"/>
      <c r="P13" s="468"/>
      <c r="Q13" s="468"/>
      <c r="R13" s="468"/>
      <c r="S13" s="468"/>
      <c r="T13" s="468"/>
      <c r="U13" s="468"/>
      <c r="V13" s="468"/>
      <c r="W13" s="468"/>
      <c r="X13" s="468"/>
      <c r="Y13" s="468"/>
      <c r="Z13" s="468"/>
      <c r="AA13" s="468"/>
      <c r="AB13" s="468"/>
      <c r="AC13" s="468"/>
      <c r="AD13" s="468"/>
      <c r="AE13" s="468"/>
      <c r="AF13" s="468"/>
      <c r="AG13" s="468"/>
      <c r="AH13" s="468"/>
      <c r="AI13" s="468"/>
      <c r="AJ13" s="468"/>
      <c r="AK13" s="468"/>
      <c r="AL13" s="468"/>
      <c r="AM13" s="468"/>
      <c r="AN13" s="468"/>
      <c r="AO13" s="468"/>
      <c r="AP13" s="468"/>
      <c r="AQ13" s="468"/>
      <c r="AR13" s="468"/>
      <c r="AS13" s="468"/>
      <c r="AT13" s="468"/>
      <c r="AU13" s="468"/>
      <c r="AV13" s="468"/>
      <c r="AW13" s="468"/>
      <c r="AX13" s="468"/>
      <c r="AY13" s="468"/>
      <c r="AZ13" s="468"/>
      <c r="BA13" s="468"/>
      <c r="BB13" s="468"/>
      <c r="BC13" s="469"/>
      <c r="BD13" s="469"/>
      <c r="BE13" s="469"/>
      <c r="BF13" s="471"/>
      <c r="BG13" s="470">
        <f>BG14+BG15</f>
        <v>37</v>
      </c>
      <c r="BH13" s="469">
        <f t="shared" ref="BH13:CB13" si="5">BH14+BH15</f>
        <v>31</v>
      </c>
      <c r="BI13" s="469">
        <f t="shared" si="5"/>
        <v>32</v>
      </c>
      <c r="BJ13" s="471">
        <f t="shared" si="5"/>
        <v>34</v>
      </c>
      <c r="BK13" s="470">
        <f t="shared" si="5"/>
        <v>33</v>
      </c>
      <c r="BL13" s="469">
        <f t="shared" si="5"/>
        <v>22</v>
      </c>
      <c r="BM13" s="469">
        <f t="shared" si="5"/>
        <v>21</v>
      </c>
      <c r="BN13" s="471">
        <f t="shared" si="5"/>
        <v>20</v>
      </c>
      <c r="BO13" s="470">
        <f t="shared" si="5"/>
        <v>22</v>
      </c>
      <c r="BP13" s="469">
        <f t="shared" si="5"/>
        <v>22</v>
      </c>
      <c r="BQ13" s="469">
        <f t="shared" si="5"/>
        <v>23</v>
      </c>
      <c r="BR13" s="469">
        <f t="shared" si="5"/>
        <v>26</v>
      </c>
      <c r="BS13" s="470">
        <f t="shared" si="5"/>
        <v>29</v>
      </c>
      <c r="BT13" s="469">
        <f t="shared" si="5"/>
        <v>32</v>
      </c>
      <c r="BU13" s="469">
        <f t="shared" si="5"/>
        <v>33</v>
      </c>
      <c r="BV13" s="469">
        <f t="shared" si="5"/>
        <v>34</v>
      </c>
      <c r="BW13" s="470">
        <f t="shared" si="5"/>
        <v>38</v>
      </c>
      <c r="BX13" s="469">
        <f t="shared" si="5"/>
        <v>41</v>
      </c>
      <c r="BY13" s="469">
        <f t="shared" si="5"/>
        <v>42</v>
      </c>
      <c r="BZ13" s="471">
        <f t="shared" si="5"/>
        <v>46</v>
      </c>
      <c r="CA13" s="469">
        <f t="shared" si="5"/>
        <v>53</v>
      </c>
      <c r="CB13" s="469">
        <f t="shared" si="5"/>
        <v>111</v>
      </c>
      <c r="CC13" s="469">
        <f t="shared" ref="CC13" si="6">CC14+CC15</f>
        <v>119</v>
      </c>
    </row>
    <row r="14" spans="1:81" s="52" customFormat="1" ht="11.25">
      <c r="A14" s="568" t="s">
        <v>793</v>
      </c>
      <c r="B14" s="568" t="s">
        <v>788</v>
      </c>
      <c r="C14" s="468"/>
      <c r="D14" s="468"/>
      <c r="E14" s="468"/>
      <c r="F14" s="468"/>
      <c r="G14" s="468"/>
      <c r="H14" s="468"/>
      <c r="I14" s="468"/>
      <c r="J14" s="468"/>
      <c r="K14" s="468"/>
      <c r="L14" s="468"/>
      <c r="M14" s="468"/>
      <c r="N14" s="468"/>
      <c r="O14" s="468"/>
      <c r="P14" s="468"/>
      <c r="Q14" s="468"/>
      <c r="R14" s="468"/>
      <c r="S14" s="468"/>
      <c r="T14" s="468"/>
      <c r="U14" s="468"/>
      <c r="V14" s="468"/>
      <c r="W14" s="468"/>
      <c r="X14" s="468"/>
      <c r="Y14" s="468"/>
      <c r="Z14" s="468"/>
      <c r="AA14" s="468"/>
      <c r="AB14" s="468"/>
      <c r="AC14" s="468"/>
      <c r="AD14" s="468"/>
      <c r="AE14" s="468"/>
      <c r="AF14" s="468"/>
      <c r="AG14" s="468"/>
      <c r="AH14" s="468"/>
      <c r="AI14" s="468"/>
      <c r="AJ14" s="468"/>
      <c r="AK14" s="468"/>
      <c r="AL14" s="468"/>
      <c r="AM14" s="468"/>
      <c r="AN14" s="468"/>
      <c r="AO14" s="468"/>
      <c r="AP14" s="468"/>
      <c r="AQ14" s="468"/>
      <c r="AR14" s="468"/>
      <c r="AS14" s="468"/>
      <c r="AT14" s="468"/>
      <c r="AU14" s="468"/>
      <c r="AV14" s="468"/>
      <c r="AW14" s="468"/>
      <c r="AX14" s="468"/>
      <c r="AY14" s="468"/>
      <c r="AZ14" s="468"/>
      <c r="BA14" s="468"/>
      <c r="BB14" s="468"/>
      <c r="BC14" s="469"/>
      <c r="BD14" s="469"/>
      <c r="BE14" s="469"/>
      <c r="BF14" s="471"/>
      <c r="BG14" s="469">
        <f t="shared" ref="BG14:CA14" si="7">SUM(BG33:BG34)-BG15</f>
        <v>45</v>
      </c>
      <c r="BH14" s="469">
        <f t="shared" si="7"/>
        <v>37</v>
      </c>
      <c r="BI14" s="469">
        <f t="shared" si="7"/>
        <v>38</v>
      </c>
      <c r="BJ14" s="471">
        <f t="shared" si="7"/>
        <v>41</v>
      </c>
      <c r="BK14" s="470">
        <f t="shared" si="7"/>
        <v>40</v>
      </c>
      <c r="BL14" s="469">
        <f t="shared" si="7"/>
        <v>28</v>
      </c>
      <c r="BM14" s="469">
        <f t="shared" si="7"/>
        <v>27</v>
      </c>
      <c r="BN14" s="471">
        <f t="shared" si="7"/>
        <v>25</v>
      </c>
      <c r="BO14" s="470">
        <f t="shared" si="7"/>
        <v>27</v>
      </c>
      <c r="BP14" s="469">
        <f t="shared" si="7"/>
        <v>28</v>
      </c>
      <c r="BQ14" s="469">
        <f t="shared" si="7"/>
        <v>28</v>
      </c>
      <c r="BR14" s="469">
        <f t="shared" si="7"/>
        <v>32</v>
      </c>
      <c r="BS14" s="470">
        <f t="shared" si="7"/>
        <v>33</v>
      </c>
      <c r="BT14" s="469">
        <f t="shared" si="7"/>
        <v>37</v>
      </c>
      <c r="BU14" s="469">
        <f t="shared" si="7"/>
        <v>38</v>
      </c>
      <c r="BV14" s="469">
        <f t="shared" si="7"/>
        <v>39</v>
      </c>
      <c r="BW14" s="470">
        <f t="shared" si="7"/>
        <v>43</v>
      </c>
      <c r="BX14" s="469">
        <f t="shared" si="7"/>
        <v>47</v>
      </c>
      <c r="BY14" s="469">
        <f t="shared" si="7"/>
        <v>47</v>
      </c>
      <c r="BZ14" s="471">
        <f t="shared" si="7"/>
        <v>51</v>
      </c>
      <c r="CA14" s="469">
        <f t="shared" si="7"/>
        <v>59</v>
      </c>
      <c r="CB14" s="469">
        <v>139</v>
      </c>
      <c r="CC14" s="469">
        <v>147</v>
      </c>
    </row>
    <row r="15" spans="1:81" s="52" customFormat="1" ht="11.25">
      <c r="A15" s="568" t="s">
        <v>794</v>
      </c>
      <c r="B15" s="568" t="s">
        <v>789</v>
      </c>
      <c r="C15" s="468"/>
      <c r="D15" s="468"/>
      <c r="E15" s="468"/>
      <c r="F15" s="468"/>
      <c r="G15" s="468"/>
      <c r="H15" s="468"/>
      <c r="I15" s="468"/>
      <c r="J15" s="468"/>
      <c r="K15" s="468"/>
      <c r="L15" s="468"/>
      <c r="M15" s="468"/>
      <c r="N15" s="468"/>
      <c r="O15" s="468"/>
      <c r="P15" s="468"/>
      <c r="Q15" s="468"/>
      <c r="R15" s="468"/>
      <c r="S15" s="468"/>
      <c r="T15" s="468"/>
      <c r="U15" s="468"/>
      <c r="V15" s="468"/>
      <c r="W15" s="468"/>
      <c r="X15" s="468"/>
      <c r="Y15" s="468"/>
      <c r="Z15" s="468"/>
      <c r="AA15" s="468"/>
      <c r="AB15" s="468"/>
      <c r="AC15" s="468"/>
      <c r="AD15" s="468"/>
      <c r="AE15" s="468"/>
      <c r="AF15" s="468"/>
      <c r="AG15" s="468"/>
      <c r="AH15" s="468"/>
      <c r="AI15" s="468"/>
      <c r="AJ15" s="468"/>
      <c r="AK15" s="468"/>
      <c r="AL15" s="468"/>
      <c r="AM15" s="468"/>
      <c r="AN15" s="468"/>
      <c r="AO15" s="468"/>
      <c r="AP15" s="468"/>
      <c r="AQ15" s="468"/>
      <c r="AR15" s="468"/>
      <c r="AS15" s="468"/>
      <c r="AT15" s="468"/>
      <c r="AU15" s="468"/>
      <c r="AV15" s="468"/>
      <c r="AW15" s="468"/>
      <c r="AX15" s="468"/>
      <c r="AY15" s="468"/>
      <c r="AZ15" s="468"/>
      <c r="BA15" s="468"/>
      <c r="BB15" s="468"/>
      <c r="BC15" s="469"/>
      <c r="BD15" s="469"/>
      <c r="BE15" s="469"/>
      <c r="BF15" s="471"/>
      <c r="BG15" s="470">
        <v>-8</v>
      </c>
      <c r="BH15" s="469">
        <v>-6</v>
      </c>
      <c r="BI15" s="469">
        <v>-6</v>
      </c>
      <c r="BJ15" s="471">
        <v>-7</v>
      </c>
      <c r="BK15" s="470">
        <v>-7</v>
      </c>
      <c r="BL15" s="469">
        <v>-6</v>
      </c>
      <c r="BM15" s="469">
        <v>-6</v>
      </c>
      <c r="BN15" s="471">
        <v>-5</v>
      </c>
      <c r="BO15" s="470">
        <v>-5</v>
      </c>
      <c r="BP15" s="469">
        <v>-6</v>
      </c>
      <c r="BQ15" s="469">
        <v>-5</v>
      </c>
      <c r="BR15" s="469">
        <v>-6</v>
      </c>
      <c r="BS15" s="470">
        <v>-4</v>
      </c>
      <c r="BT15" s="469">
        <v>-5</v>
      </c>
      <c r="BU15" s="469">
        <v>-5</v>
      </c>
      <c r="BV15" s="469">
        <v>-5</v>
      </c>
      <c r="BW15" s="470">
        <v>-5</v>
      </c>
      <c r="BX15" s="469">
        <v>-6</v>
      </c>
      <c r="BY15" s="469">
        <v>-5</v>
      </c>
      <c r="BZ15" s="471">
        <v>-5</v>
      </c>
      <c r="CA15" s="469">
        <v>-6</v>
      </c>
      <c r="CB15" s="469">
        <v>-28</v>
      </c>
      <c r="CC15" s="469">
        <v>-28</v>
      </c>
    </row>
    <row r="16" spans="1:81" s="66" customFormat="1" ht="11.25">
      <c r="A16" s="580" t="s">
        <v>803</v>
      </c>
      <c r="B16" s="567" t="s">
        <v>491</v>
      </c>
      <c r="C16" s="468"/>
      <c r="D16" s="468"/>
      <c r="E16" s="468"/>
      <c r="F16" s="468"/>
      <c r="G16" s="468"/>
      <c r="H16" s="468"/>
      <c r="I16" s="468"/>
      <c r="J16" s="468"/>
      <c r="K16" s="468"/>
      <c r="L16" s="468"/>
      <c r="M16" s="468"/>
      <c r="N16" s="468"/>
      <c r="O16" s="468"/>
      <c r="P16" s="468"/>
      <c r="Q16" s="468"/>
      <c r="R16" s="468"/>
      <c r="S16" s="468"/>
      <c r="T16" s="468"/>
      <c r="U16" s="468"/>
      <c r="V16" s="468"/>
      <c r="W16" s="468"/>
      <c r="X16" s="468"/>
      <c r="Y16" s="468"/>
      <c r="Z16" s="468"/>
      <c r="AA16" s="468"/>
      <c r="AB16" s="468"/>
      <c r="AC16" s="468"/>
      <c r="AD16" s="468"/>
      <c r="AE16" s="468"/>
      <c r="AF16" s="468"/>
      <c r="AG16" s="468"/>
      <c r="AH16" s="468"/>
      <c r="AI16" s="468"/>
      <c r="AJ16" s="468"/>
      <c r="AK16" s="468"/>
      <c r="AL16" s="468"/>
      <c r="AM16" s="468"/>
      <c r="AN16" s="468"/>
      <c r="AO16" s="468"/>
      <c r="AP16" s="468"/>
      <c r="AQ16" s="468"/>
      <c r="AR16" s="468"/>
      <c r="AS16" s="468"/>
      <c r="AT16" s="468"/>
      <c r="AU16" s="468"/>
      <c r="AV16" s="468"/>
      <c r="AW16" s="468"/>
      <c r="AX16" s="468"/>
      <c r="AY16" s="468"/>
      <c r="AZ16" s="468"/>
      <c r="BA16" s="468"/>
      <c r="BB16" s="468"/>
      <c r="BC16" s="469">
        <v>8</v>
      </c>
      <c r="BD16" s="469">
        <v>8</v>
      </c>
      <c r="BE16" s="469">
        <v>11</v>
      </c>
      <c r="BF16" s="471">
        <v>7</v>
      </c>
      <c r="BG16" s="470">
        <v>9</v>
      </c>
      <c r="BH16" s="469">
        <v>10</v>
      </c>
      <c r="BI16" s="469">
        <v>14</v>
      </c>
      <c r="BJ16" s="471">
        <v>9</v>
      </c>
      <c r="BK16" s="470">
        <v>11</v>
      </c>
      <c r="BL16" s="469">
        <v>12</v>
      </c>
      <c r="BM16" s="469">
        <v>15</v>
      </c>
      <c r="BN16" s="471">
        <v>13</v>
      </c>
      <c r="BO16" s="470">
        <v>12</v>
      </c>
      <c r="BP16" s="469">
        <v>13</v>
      </c>
      <c r="BQ16" s="469">
        <v>21</v>
      </c>
      <c r="BR16" s="469">
        <v>11</v>
      </c>
      <c r="BS16" s="470">
        <v>14</v>
      </c>
      <c r="BT16" s="469">
        <v>14</v>
      </c>
      <c r="BU16" s="469">
        <v>19</v>
      </c>
      <c r="BV16" s="469">
        <v>14</v>
      </c>
      <c r="BW16" s="470">
        <v>13</v>
      </c>
      <c r="BX16" s="469">
        <v>13</v>
      </c>
      <c r="BY16" s="469">
        <v>15</v>
      </c>
      <c r="BZ16" s="471">
        <v>18</v>
      </c>
      <c r="CA16" s="469">
        <v>16</v>
      </c>
      <c r="CB16" s="469">
        <v>19</v>
      </c>
      <c r="CC16" s="469">
        <v>18</v>
      </c>
    </row>
    <row r="17" spans="1:81" s="586" customFormat="1" ht="11.25" hidden="1">
      <c r="A17" s="580"/>
      <c r="B17" s="580"/>
      <c r="C17" s="582"/>
      <c r="D17" s="582"/>
      <c r="E17" s="582"/>
      <c r="F17" s="582"/>
      <c r="G17" s="582"/>
      <c r="H17" s="582"/>
      <c r="I17" s="582"/>
      <c r="J17" s="582"/>
      <c r="K17" s="582"/>
      <c r="L17" s="582"/>
      <c r="M17" s="582"/>
      <c r="N17" s="582"/>
      <c r="O17" s="582"/>
      <c r="P17" s="582"/>
      <c r="Q17" s="582"/>
      <c r="R17" s="582"/>
      <c r="S17" s="582"/>
      <c r="T17" s="582"/>
      <c r="U17" s="582"/>
      <c r="V17" s="582"/>
      <c r="W17" s="582"/>
      <c r="X17" s="582"/>
      <c r="Y17" s="582"/>
      <c r="Z17" s="582"/>
      <c r="AA17" s="582"/>
      <c r="AB17" s="582"/>
      <c r="AC17" s="582"/>
      <c r="AD17" s="582"/>
      <c r="AE17" s="582"/>
      <c r="AF17" s="582"/>
      <c r="AG17" s="582"/>
      <c r="AH17" s="582"/>
      <c r="AI17" s="582"/>
      <c r="AJ17" s="582"/>
      <c r="AK17" s="582"/>
      <c r="AL17" s="582"/>
      <c r="AM17" s="582"/>
      <c r="AN17" s="582"/>
      <c r="AO17" s="582"/>
      <c r="AP17" s="582"/>
      <c r="AQ17" s="582"/>
      <c r="AR17" s="582"/>
      <c r="AS17" s="582"/>
      <c r="AT17" s="582"/>
      <c r="AU17" s="582"/>
      <c r="AV17" s="582"/>
      <c r="AW17" s="582"/>
      <c r="AX17" s="582"/>
      <c r="AY17" s="582"/>
      <c r="AZ17" s="582"/>
      <c r="BA17" s="582"/>
      <c r="BB17" s="582"/>
      <c r="BC17" s="581"/>
      <c r="BD17" s="581"/>
      <c r="BE17" s="581"/>
      <c r="BF17" s="583"/>
      <c r="BG17" s="584"/>
      <c r="BH17" s="581"/>
      <c r="BI17" s="581"/>
      <c r="BJ17" s="583"/>
      <c r="BK17" s="584"/>
      <c r="BL17" s="581"/>
      <c r="BM17" s="581"/>
      <c r="BN17" s="583"/>
      <c r="BO17" s="584"/>
      <c r="BP17" s="581"/>
      <c r="BQ17" s="581"/>
      <c r="BR17" s="581"/>
      <c r="BS17" s="584"/>
      <c r="BT17" s="581"/>
      <c r="BU17" s="581"/>
      <c r="BV17" s="581"/>
      <c r="BW17" s="584"/>
      <c r="BX17" s="581"/>
      <c r="BY17" s="581"/>
      <c r="BZ17" s="583"/>
      <c r="CA17" s="581"/>
      <c r="CB17" s="581"/>
      <c r="CC17" s="581"/>
    </row>
    <row r="18" spans="1:81" s="66" customFormat="1" ht="11.25">
      <c r="A18" s="567" t="s">
        <v>492</v>
      </c>
      <c r="B18" s="567" t="s">
        <v>493</v>
      </c>
      <c r="C18" s="468"/>
      <c r="D18" s="468"/>
      <c r="E18" s="468"/>
      <c r="F18" s="468"/>
      <c r="G18" s="468"/>
      <c r="H18" s="468"/>
      <c r="I18" s="468"/>
      <c r="J18" s="468"/>
      <c r="K18" s="468"/>
      <c r="L18" s="468"/>
      <c r="M18" s="468"/>
      <c r="N18" s="468"/>
      <c r="O18" s="468"/>
      <c r="P18" s="468"/>
      <c r="Q18" s="468"/>
      <c r="R18" s="468"/>
      <c r="S18" s="468"/>
      <c r="T18" s="468"/>
      <c r="U18" s="468"/>
      <c r="V18" s="468"/>
      <c r="W18" s="468"/>
      <c r="X18" s="468"/>
      <c r="Y18" s="468"/>
      <c r="Z18" s="468"/>
      <c r="AA18" s="468"/>
      <c r="AB18" s="468"/>
      <c r="AC18" s="468"/>
      <c r="AD18" s="468"/>
      <c r="AE18" s="468"/>
      <c r="AF18" s="468"/>
      <c r="AG18" s="468"/>
      <c r="AH18" s="468"/>
      <c r="AI18" s="468"/>
      <c r="AJ18" s="468"/>
      <c r="AK18" s="468"/>
      <c r="AL18" s="468"/>
      <c r="AM18" s="468"/>
      <c r="AN18" s="468"/>
      <c r="AO18" s="468"/>
      <c r="AP18" s="468"/>
      <c r="AQ18" s="468"/>
      <c r="AR18" s="468"/>
      <c r="AS18" s="468"/>
      <c r="AT18" s="468"/>
      <c r="AU18" s="468"/>
      <c r="AV18" s="468"/>
      <c r="AW18" s="468"/>
      <c r="AX18" s="468"/>
      <c r="AY18" s="468"/>
      <c r="AZ18" s="468"/>
      <c r="BA18" s="468"/>
      <c r="BB18" s="468"/>
      <c r="BC18" s="469">
        <v>38</v>
      </c>
      <c r="BD18" s="469">
        <v>40</v>
      </c>
      <c r="BE18" s="469">
        <v>41</v>
      </c>
      <c r="BF18" s="471">
        <v>43</v>
      </c>
      <c r="BG18" s="470">
        <v>44</v>
      </c>
      <c r="BH18" s="469">
        <v>50</v>
      </c>
      <c r="BI18" s="469">
        <v>51</v>
      </c>
      <c r="BJ18" s="471">
        <v>54</v>
      </c>
      <c r="BK18" s="470">
        <v>55</v>
      </c>
      <c r="BL18" s="469">
        <v>54</v>
      </c>
      <c r="BM18" s="469">
        <v>58</v>
      </c>
      <c r="BN18" s="471">
        <v>55</v>
      </c>
      <c r="BO18" s="470">
        <v>56</v>
      </c>
      <c r="BP18" s="469">
        <v>56</v>
      </c>
      <c r="BQ18" s="469">
        <v>58</v>
      </c>
      <c r="BR18" s="469">
        <v>60</v>
      </c>
      <c r="BS18" s="470">
        <v>60</v>
      </c>
      <c r="BT18" s="469">
        <v>61</v>
      </c>
      <c r="BU18" s="469">
        <v>63</v>
      </c>
      <c r="BV18" s="469">
        <v>60</v>
      </c>
      <c r="BW18" s="470">
        <v>64</v>
      </c>
      <c r="BX18" s="469">
        <v>65</v>
      </c>
      <c r="BY18" s="469">
        <v>67</v>
      </c>
      <c r="BZ18" s="471">
        <v>68</v>
      </c>
      <c r="CA18" s="469">
        <v>68</v>
      </c>
      <c r="CB18" s="469">
        <v>70</v>
      </c>
      <c r="CC18" s="469">
        <v>71</v>
      </c>
    </row>
    <row r="19" spans="1:81" s="585" customFormat="1" ht="11.25" hidden="1">
      <c r="A19" s="581"/>
      <c r="B19" s="581"/>
      <c r="C19" s="582"/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  <c r="R19" s="582"/>
      <c r="S19" s="582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  <c r="AJ19" s="582"/>
      <c r="AK19" s="582"/>
      <c r="AL19" s="582"/>
      <c r="AM19" s="582"/>
      <c r="AN19" s="582"/>
      <c r="AO19" s="582"/>
      <c r="AP19" s="582"/>
      <c r="AQ19" s="582"/>
      <c r="AR19" s="582"/>
      <c r="AS19" s="582"/>
      <c r="AT19" s="582"/>
      <c r="AU19" s="582"/>
      <c r="AV19" s="582"/>
      <c r="AW19" s="582"/>
      <c r="AX19" s="582"/>
      <c r="AY19" s="582"/>
      <c r="AZ19" s="582"/>
      <c r="BA19" s="582"/>
      <c r="BB19" s="582"/>
      <c r="BC19" s="581"/>
      <c r="BD19" s="581"/>
      <c r="BE19" s="581"/>
      <c r="BF19" s="583"/>
      <c r="BG19" s="584"/>
      <c r="BH19" s="581"/>
      <c r="BI19" s="581"/>
      <c r="BJ19" s="583"/>
      <c r="BK19" s="584"/>
      <c r="BL19" s="581"/>
      <c r="BM19" s="581"/>
      <c r="BN19" s="583"/>
      <c r="BO19" s="584"/>
      <c r="BP19" s="581"/>
      <c r="BQ19" s="581"/>
      <c r="BR19" s="581"/>
      <c r="BS19" s="584"/>
      <c r="BT19" s="581"/>
      <c r="BU19" s="581"/>
      <c r="BV19" s="581"/>
      <c r="BW19" s="584"/>
      <c r="BX19" s="581"/>
      <c r="BY19" s="581"/>
      <c r="BZ19" s="583"/>
      <c r="CA19" s="581"/>
      <c r="CB19" s="581"/>
      <c r="CC19" s="581"/>
    </row>
    <row r="20" spans="1:81" s="172" customFormat="1" ht="11.25" hidden="1" customHeight="1">
      <c r="A20" s="569"/>
      <c r="B20" s="569"/>
      <c r="C20" s="468"/>
      <c r="D20" s="468"/>
      <c r="E20" s="468"/>
      <c r="F20" s="468"/>
      <c r="G20" s="468"/>
      <c r="H20" s="468"/>
      <c r="I20" s="468"/>
      <c r="J20" s="468"/>
      <c r="K20" s="468"/>
      <c r="L20" s="468"/>
      <c r="M20" s="468"/>
      <c r="N20" s="468"/>
      <c r="O20" s="468"/>
      <c r="P20" s="468"/>
      <c r="Q20" s="468"/>
      <c r="R20" s="468"/>
      <c r="S20" s="468"/>
      <c r="T20" s="468"/>
      <c r="U20" s="468"/>
      <c r="V20" s="468"/>
      <c r="W20" s="468"/>
      <c r="X20" s="468"/>
      <c r="Y20" s="468"/>
      <c r="Z20" s="468"/>
      <c r="AA20" s="468"/>
      <c r="AB20" s="468"/>
      <c r="AC20" s="468"/>
      <c r="AD20" s="468"/>
      <c r="AE20" s="468"/>
      <c r="AF20" s="468"/>
      <c r="AG20" s="468"/>
      <c r="AH20" s="468"/>
      <c r="AI20" s="468"/>
      <c r="AJ20" s="468"/>
      <c r="AK20" s="468"/>
      <c r="AL20" s="468"/>
      <c r="AM20" s="468"/>
      <c r="AN20" s="468"/>
      <c r="AO20" s="468"/>
      <c r="AP20" s="468"/>
      <c r="AQ20" s="468"/>
      <c r="AR20" s="468"/>
      <c r="AS20" s="468"/>
      <c r="AT20" s="468"/>
      <c r="AU20" s="468"/>
      <c r="AV20" s="468"/>
      <c r="AW20" s="468"/>
      <c r="AX20" s="468"/>
      <c r="AY20" s="468"/>
      <c r="AZ20" s="468"/>
      <c r="BA20" s="468"/>
      <c r="BB20" s="468"/>
      <c r="BC20" s="569"/>
      <c r="BD20" s="569"/>
      <c r="BE20" s="569"/>
      <c r="BF20" s="570"/>
      <c r="BG20" s="571"/>
      <c r="BH20" s="569"/>
      <c r="BI20" s="569"/>
      <c r="BJ20" s="570"/>
      <c r="BK20" s="571"/>
      <c r="BL20" s="569"/>
      <c r="BM20" s="569"/>
      <c r="BN20" s="570"/>
      <c r="BO20" s="571"/>
      <c r="BP20" s="569"/>
      <c r="BQ20" s="569"/>
      <c r="BR20" s="569"/>
      <c r="BS20" s="571"/>
      <c r="BT20" s="569"/>
      <c r="BU20" s="569"/>
      <c r="BV20" s="569"/>
      <c r="BW20" s="571"/>
      <c r="BX20" s="569"/>
      <c r="BY20" s="569"/>
      <c r="BZ20" s="570"/>
      <c r="CA20" s="569"/>
      <c r="CB20" s="569"/>
      <c r="CC20" s="569"/>
    </row>
    <row r="21" spans="1:81" s="172" customFormat="1" ht="11.25" hidden="1" customHeight="1">
      <c r="A21" s="569"/>
      <c r="B21" s="569"/>
      <c r="C21" s="468"/>
      <c r="D21" s="468"/>
      <c r="E21" s="468"/>
      <c r="F21" s="468"/>
      <c r="G21" s="468"/>
      <c r="H21" s="468"/>
      <c r="I21" s="468"/>
      <c r="J21" s="468"/>
      <c r="K21" s="468"/>
      <c r="L21" s="468"/>
      <c r="M21" s="468"/>
      <c r="N21" s="468"/>
      <c r="O21" s="468"/>
      <c r="P21" s="468"/>
      <c r="Q21" s="468"/>
      <c r="R21" s="468"/>
      <c r="S21" s="468"/>
      <c r="T21" s="468"/>
      <c r="U21" s="468"/>
      <c r="V21" s="468"/>
      <c r="W21" s="468"/>
      <c r="X21" s="468"/>
      <c r="Y21" s="468"/>
      <c r="Z21" s="468"/>
      <c r="AA21" s="468"/>
      <c r="AB21" s="468"/>
      <c r="AC21" s="468"/>
      <c r="AD21" s="468"/>
      <c r="AE21" s="468"/>
      <c r="AF21" s="468"/>
      <c r="AG21" s="468"/>
      <c r="AH21" s="468"/>
      <c r="AI21" s="468"/>
      <c r="AJ21" s="468"/>
      <c r="AK21" s="468"/>
      <c r="AL21" s="468"/>
      <c r="AM21" s="468"/>
      <c r="AN21" s="468"/>
      <c r="AO21" s="468"/>
      <c r="AP21" s="468"/>
      <c r="AQ21" s="468"/>
      <c r="AR21" s="468"/>
      <c r="AS21" s="468"/>
      <c r="AT21" s="468"/>
      <c r="AU21" s="468"/>
      <c r="AV21" s="468"/>
      <c r="AW21" s="468"/>
      <c r="AX21" s="468"/>
      <c r="AY21" s="468"/>
      <c r="AZ21" s="468"/>
      <c r="BA21" s="468"/>
      <c r="BB21" s="468"/>
      <c r="BC21" s="569"/>
      <c r="BD21" s="569"/>
      <c r="BE21" s="569"/>
      <c r="BF21" s="570"/>
      <c r="BG21" s="571"/>
      <c r="BH21" s="569"/>
      <c r="BI21" s="569"/>
      <c r="BJ21" s="570"/>
      <c r="BK21" s="571"/>
      <c r="BL21" s="569"/>
      <c r="BM21" s="569"/>
      <c r="BN21" s="570"/>
      <c r="BO21" s="571"/>
      <c r="BP21" s="569"/>
      <c r="BQ21" s="569"/>
      <c r="BR21" s="569"/>
      <c r="BS21" s="571"/>
      <c r="BT21" s="569"/>
      <c r="BU21" s="569"/>
      <c r="BV21" s="569"/>
      <c r="BW21" s="571"/>
      <c r="BX21" s="569"/>
      <c r="BY21" s="569"/>
      <c r="BZ21" s="570"/>
      <c r="CA21" s="569"/>
      <c r="CB21" s="569"/>
      <c r="CC21" s="569"/>
    </row>
    <row r="22" spans="1:81" s="172" customFormat="1" ht="11.25" hidden="1" customHeight="1">
      <c r="A22" s="569"/>
      <c r="B22" s="569"/>
      <c r="C22" s="468"/>
      <c r="D22" s="468"/>
      <c r="E22" s="468"/>
      <c r="F22" s="468"/>
      <c r="G22" s="468"/>
      <c r="H22" s="468"/>
      <c r="I22" s="468"/>
      <c r="J22" s="468"/>
      <c r="K22" s="468"/>
      <c r="L22" s="468"/>
      <c r="M22" s="468"/>
      <c r="N22" s="468"/>
      <c r="O22" s="468"/>
      <c r="P22" s="468"/>
      <c r="Q22" s="468"/>
      <c r="R22" s="468"/>
      <c r="S22" s="468"/>
      <c r="T22" s="468"/>
      <c r="U22" s="468"/>
      <c r="V22" s="468"/>
      <c r="W22" s="468"/>
      <c r="X22" s="468"/>
      <c r="Y22" s="468"/>
      <c r="Z22" s="468"/>
      <c r="AA22" s="468"/>
      <c r="AB22" s="468"/>
      <c r="AC22" s="468"/>
      <c r="AD22" s="468"/>
      <c r="AE22" s="468"/>
      <c r="AF22" s="468"/>
      <c r="AG22" s="468"/>
      <c r="AH22" s="468"/>
      <c r="AI22" s="468"/>
      <c r="AJ22" s="468"/>
      <c r="AK22" s="468"/>
      <c r="AL22" s="468"/>
      <c r="AM22" s="468"/>
      <c r="AN22" s="468"/>
      <c r="AO22" s="468"/>
      <c r="AP22" s="468"/>
      <c r="AQ22" s="468"/>
      <c r="AR22" s="468"/>
      <c r="AS22" s="468"/>
      <c r="AT22" s="468"/>
      <c r="AU22" s="468"/>
      <c r="AV22" s="468"/>
      <c r="AW22" s="468"/>
      <c r="AX22" s="468"/>
      <c r="AY22" s="468"/>
      <c r="AZ22" s="468"/>
      <c r="BA22" s="468"/>
      <c r="BB22" s="468"/>
      <c r="BC22" s="569"/>
      <c r="BD22" s="569"/>
      <c r="BE22" s="569"/>
      <c r="BF22" s="570"/>
      <c r="BG22" s="571"/>
      <c r="BH22" s="569"/>
      <c r="BI22" s="569"/>
      <c r="BJ22" s="570"/>
      <c r="BK22" s="571"/>
      <c r="BL22" s="569"/>
      <c r="BM22" s="569"/>
      <c r="BN22" s="570"/>
      <c r="BO22" s="571"/>
      <c r="BP22" s="569"/>
      <c r="BQ22" s="569"/>
      <c r="BR22" s="569"/>
      <c r="BS22" s="571"/>
      <c r="BT22" s="569"/>
      <c r="BU22" s="569"/>
      <c r="BV22" s="569"/>
      <c r="BW22" s="571"/>
      <c r="BX22" s="569"/>
      <c r="BY22" s="569"/>
      <c r="BZ22" s="570"/>
      <c r="CA22" s="569"/>
      <c r="CB22" s="569"/>
      <c r="CC22" s="569"/>
    </row>
    <row r="23" spans="1:81" s="66" customFormat="1" ht="11.25">
      <c r="A23" s="567" t="s">
        <v>494</v>
      </c>
      <c r="B23" s="567" t="s">
        <v>495</v>
      </c>
      <c r="C23" s="468"/>
      <c r="D23" s="468"/>
      <c r="E23" s="468"/>
      <c r="F23" s="468"/>
      <c r="G23" s="468"/>
      <c r="H23" s="468"/>
      <c r="I23" s="468"/>
      <c r="J23" s="468"/>
      <c r="K23" s="468"/>
      <c r="L23" s="468"/>
      <c r="M23" s="468"/>
      <c r="N23" s="468"/>
      <c r="O23" s="468"/>
      <c r="P23" s="468"/>
      <c r="Q23" s="468"/>
      <c r="R23" s="468"/>
      <c r="S23" s="468"/>
      <c r="T23" s="468"/>
      <c r="U23" s="468"/>
      <c r="V23" s="468"/>
      <c r="W23" s="468"/>
      <c r="X23" s="468"/>
      <c r="Y23" s="468"/>
      <c r="Z23" s="468"/>
      <c r="AA23" s="468"/>
      <c r="AB23" s="468"/>
      <c r="AC23" s="468"/>
      <c r="AD23" s="468"/>
      <c r="AE23" s="468"/>
      <c r="AF23" s="468"/>
      <c r="AG23" s="468"/>
      <c r="AH23" s="468"/>
      <c r="AI23" s="468"/>
      <c r="AJ23" s="468"/>
      <c r="AK23" s="468"/>
      <c r="AL23" s="468"/>
      <c r="AM23" s="468"/>
      <c r="AN23" s="468"/>
      <c r="AO23" s="468"/>
      <c r="AP23" s="468"/>
      <c r="AQ23" s="468"/>
      <c r="AR23" s="468"/>
      <c r="AS23" s="468"/>
      <c r="AT23" s="468"/>
      <c r="AU23" s="468"/>
      <c r="AV23" s="468"/>
      <c r="AW23" s="468"/>
      <c r="AX23" s="468"/>
      <c r="AY23" s="468"/>
      <c r="AZ23" s="468"/>
      <c r="BA23" s="468"/>
      <c r="BB23" s="468"/>
      <c r="BC23" s="469">
        <v>6</v>
      </c>
      <c r="BD23" s="469">
        <v>8</v>
      </c>
      <c r="BE23" s="469">
        <v>9</v>
      </c>
      <c r="BF23" s="471">
        <v>15</v>
      </c>
      <c r="BG23" s="470">
        <v>12</v>
      </c>
      <c r="BH23" s="469">
        <v>16</v>
      </c>
      <c r="BI23" s="469">
        <v>20</v>
      </c>
      <c r="BJ23" s="471">
        <v>18</v>
      </c>
      <c r="BK23" s="470">
        <v>22</v>
      </c>
      <c r="BL23" s="469">
        <v>21</v>
      </c>
      <c r="BM23" s="469">
        <v>18</v>
      </c>
      <c r="BN23" s="471">
        <v>20</v>
      </c>
      <c r="BO23" s="470">
        <v>20</v>
      </c>
      <c r="BP23" s="469">
        <v>20</v>
      </c>
      <c r="BQ23" s="469">
        <v>16</v>
      </c>
      <c r="BR23" s="469">
        <v>22</v>
      </c>
      <c r="BS23" s="470">
        <v>24</v>
      </c>
      <c r="BT23" s="469">
        <v>24</v>
      </c>
      <c r="BU23" s="469">
        <v>20</v>
      </c>
      <c r="BV23" s="469">
        <v>17</v>
      </c>
      <c r="BW23" s="470">
        <v>22</v>
      </c>
      <c r="BX23" s="469">
        <v>17</v>
      </c>
      <c r="BY23" s="469">
        <v>16</v>
      </c>
      <c r="BZ23" s="471">
        <v>22</v>
      </c>
      <c r="CA23" s="469">
        <v>25</v>
      </c>
      <c r="CB23" s="469">
        <v>18</v>
      </c>
      <c r="CC23" s="469">
        <v>15</v>
      </c>
    </row>
    <row r="24" spans="1:81" ht="0" hidden="1" customHeight="1">
      <c r="A24" s="522"/>
      <c r="B24" s="522"/>
      <c r="C24" s="572"/>
      <c r="D24" s="572"/>
      <c r="E24" s="572"/>
      <c r="F24" s="572"/>
      <c r="G24" s="572"/>
      <c r="H24" s="572"/>
      <c r="I24" s="572"/>
      <c r="J24" s="572"/>
      <c r="K24" s="572"/>
      <c r="L24" s="572"/>
      <c r="M24" s="572"/>
      <c r="N24" s="572"/>
      <c r="O24" s="572"/>
      <c r="P24" s="572"/>
      <c r="Q24" s="572"/>
      <c r="R24" s="572"/>
      <c r="S24" s="572"/>
      <c r="T24" s="572"/>
      <c r="U24" s="572"/>
      <c r="V24" s="572"/>
      <c r="W24" s="572"/>
      <c r="X24" s="572"/>
      <c r="Y24" s="572"/>
      <c r="Z24" s="572"/>
      <c r="AA24" s="572"/>
      <c r="AB24" s="572"/>
      <c r="AC24" s="572"/>
      <c r="AD24" s="572"/>
      <c r="AE24" s="572"/>
      <c r="AF24" s="572"/>
      <c r="AG24" s="572"/>
      <c r="AH24" s="572"/>
      <c r="AI24" s="572"/>
      <c r="AJ24" s="572"/>
      <c r="AK24" s="572"/>
      <c r="AL24" s="572"/>
      <c r="AM24" s="572"/>
      <c r="AN24" s="572"/>
      <c r="AO24" s="572"/>
      <c r="AP24" s="572"/>
      <c r="AQ24" s="572"/>
      <c r="AR24" s="572"/>
      <c r="AS24" s="572"/>
      <c r="AT24" s="572"/>
      <c r="AU24" s="572"/>
      <c r="AV24" s="572"/>
      <c r="AW24" s="572"/>
      <c r="AX24" s="572"/>
      <c r="AY24" s="572"/>
      <c r="AZ24" s="572"/>
      <c r="BA24" s="572"/>
      <c r="BB24" s="572"/>
      <c r="BC24" s="572"/>
      <c r="BD24" s="572"/>
      <c r="BE24" s="572"/>
      <c r="BF24" s="572"/>
      <c r="BG24" s="572"/>
      <c r="BH24" s="572"/>
      <c r="BI24" s="572"/>
      <c r="BJ24" s="572"/>
      <c r="BK24" s="572"/>
      <c r="BL24" s="572"/>
      <c r="BM24" s="572"/>
      <c r="BN24" s="572"/>
      <c r="BO24" s="572"/>
      <c r="BP24" s="572"/>
      <c r="BQ24" s="572"/>
      <c r="BR24" s="572"/>
      <c r="BS24" s="572"/>
      <c r="BT24" s="572"/>
      <c r="BU24" s="572"/>
      <c r="BV24" s="572"/>
      <c r="BW24" s="572"/>
      <c r="BX24" s="572"/>
      <c r="BY24" s="572"/>
      <c r="BZ24" s="572"/>
      <c r="CA24" s="572"/>
      <c r="CB24" s="572"/>
      <c r="CC24" s="572"/>
    </row>
    <row r="25" spans="1:81" ht="0" hidden="1" customHeight="1">
      <c r="A25" s="522"/>
      <c r="B25" s="522"/>
      <c r="C25" s="572"/>
      <c r="D25" s="572"/>
      <c r="E25" s="572"/>
      <c r="F25" s="572"/>
      <c r="G25" s="572"/>
      <c r="H25" s="572"/>
      <c r="I25" s="572"/>
      <c r="J25" s="572"/>
      <c r="K25" s="572"/>
      <c r="L25" s="572"/>
      <c r="M25" s="572"/>
      <c r="N25" s="572"/>
      <c r="O25" s="572"/>
      <c r="P25" s="572"/>
      <c r="Q25" s="572"/>
      <c r="R25" s="572"/>
      <c r="S25" s="572"/>
      <c r="T25" s="572"/>
      <c r="U25" s="572"/>
      <c r="V25" s="572"/>
      <c r="W25" s="572"/>
      <c r="X25" s="572"/>
      <c r="Y25" s="572"/>
      <c r="Z25" s="572"/>
      <c r="AA25" s="572"/>
      <c r="AB25" s="572"/>
      <c r="AC25" s="572"/>
      <c r="AD25" s="572"/>
      <c r="AE25" s="572"/>
      <c r="AF25" s="572"/>
      <c r="AG25" s="572"/>
      <c r="AH25" s="572"/>
      <c r="AI25" s="572"/>
      <c r="AJ25" s="572"/>
      <c r="AK25" s="572"/>
      <c r="AL25" s="572"/>
      <c r="AM25" s="572"/>
      <c r="AN25" s="572"/>
      <c r="AO25" s="572"/>
      <c r="AP25" s="572"/>
      <c r="AQ25" s="572"/>
      <c r="AR25" s="572"/>
      <c r="AS25" s="572"/>
      <c r="AT25" s="572"/>
      <c r="AU25" s="572"/>
      <c r="AV25" s="572"/>
      <c r="AW25" s="572"/>
      <c r="AX25" s="572"/>
      <c r="AY25" s="572"/>
      <c r="AZ25" s="572"/>
      <c r="BA25" s="572"/>
      <c r="BB25" s="572"/>
      <c r="BC25" s="572"/>
      <c r="BD25" s="572"/>
      <c r="BE25" s="572"/>
      <c r="BF25" s="572"/>
      <c r="BG25" s="572"/>
      <c r="BH25" s="572"/>
      <c r="BI25" s="572"/>
      <c r="BJ25" s="572"/>
      <c r="BK25" s="572"/>
      <c r="BL25" s="572"/>
      <c r="BM25" s="572"/>
      <c r="BN25" s="572"/>
      <c r="BO25" s="572"/>
      <c r="BP25" s="572"/>
      <c r="BQ25" s="572"/>
      <c r="BR25" s="572"/>
      <c r="BS25" s="572"/>
      <c r="BT25" s="572"/>
      <c r="BU25" s="572"/>
      <c r="BV25" s="572"/>
      <c r="BW25" s="572"/>
      <c r="BX25" s="572"/>
      <c r="BY25" s="572"/>
      <c r="BZ25" s="572"/>
      <c r="CA25" s="572"/>
      <c r="CB25" s="572"/>
      <c r="CC25" s="572"/>
    </row>
    <row r="26" spans="1:81" ht="0" hidden="1" customHeight="1">
      <c r="A26" s="522"/>
      <c r="B26" s="522"/>
      <c r="C26" s="572"/>
      <c r="D26" s="572"/>
      <c r="E26" s="572"/>
      <c r="F26" s="572"/>
      <c r="G26" s="572"/>
      <c r="H26" s="572"/>
      <c r="I26" s="572"/>
      <c r="J26" s="572"/>
      <c r="K26" s="572"/>
      <c r="L26" s="572"/>
      <c r="M26" s="572"/>
      <c r="N26" s="572"/>
      <c r="O26" s="572"/>
      <c r="P26" s="572"/>
      <c r="Q26" s="572"/>
      <c r="R26" s="572"/>
      <c r="S26" s="572"/>
      <c r="T26" s="572"/>
      <c r="U26" s="572"/>
      <c r="V26" s="572"/>
      <c r="W26" s="572"/>
      <c r="X26" s="572"/>
      <c r="Y26" s="572"/>
      <c r="Z26" s="572"/>
      <c r="AA26" s="572"/>
      <c r="AB26" s="572"/>
      <c r="AC26" s="572"/>
      <c r="AD26" s="572"/>
      <c r="AE26" s="572"/>
      <c r="AF26" s="572"/>
      <c r="AG26" s="572"/>
      <c r="AH26" s="572"/>
      <c r="AI26" s="572"/>
      <c r="AJ26" s="572"/>
      <c r="AK26" s="572"/>
      <c r="AL26" s="572"/>
      <c r="AM26" s="572"/>
      <c r="AN26" s="572"/>
      <c r="AO26" s="572"/>
      <c r="AP26" s="572"/>
      <c r="AQ26" s="572"/>
      <c r="AR26" s="572"/>
      <c r="AS26" s="572"/>
      <c r="AT26" s="572"/>
      <c r="AU26" s="572"/>
      <c r="AV26" s="572"/>
      <c r="AW26" s="572"/>
      <c r="AX26" s="572"/>
      <c r="AY26" s="572"/>
      <c r="AZ26" s="572"/>
      <c r="BA26" s="572"/>
      <c r="BB26" s="572"/>
      <c r="BC26" s="572"/>
      <c r="BD26" s="572"/>
      <c r="BE26" s="572"/>
      <c r="BF26" s="572"/>
      <c r="BG26" s="572"/>
      <c r="BH26" s="572"/>
      <c r="BI26" s="572"/>
      <c r="BJ26" s="572"/>
      <c r="BK26" s="572"/>
      <c r="BL26" s="572"/>
      <c r="BM26" s="572"/>
      <c r="BN26" s="572"/>
      <c r="BO26" s="572"/>
      <c r="BP26" s="572"/>
      <c r="BQ26" s="572"/>
      <c r="BR26" s="572"/>
      <c r="BS26" s="572"/>
      <c r="BT26" s="572"/>
      <c r="BU26" s="572"/>
      <c r="BV26" s="572"/>
      <c r="BW26" s="572"/>
      <c r="BX26" s="572"/>
      <c r="BY26" s="572"/>
      <c r="BZ26" s="572"/>
      <c r="CA26" s="572"/>
      <c r="CB26" s="572"/>
      <c r="CC26" s="572"/>
    </row>
    <row r="27" spans="1:81" s="52" customFormat="1" ht="11.25">
      <c r="A27" s="563" t="s">
        <v>496</v>
      </c>
      <c r="B27" s="563" t="s">
        <v>497</v>
      </c>
      <c r="C27" s="573"/>
      <c r="D27" s="573"/>
      <c r="E27" s="573"/>
      <c r="F27" s="573"/>
      <c r="G27" s="573"/>
      <c r="H27" s="573"/>
      <c r="I27" s="573"/>
      <c r="J27" s="573"/>
      <c r="K27" s="573"/>
      <c r="L27" s="573"/>
      <c r="M27" s="573"/>
      <c r="N27" s="573"/>
      <c r="O27" s="573"/>
      <c r="P27" s="573"/>
      <c r="Q27" s="573"/>
      <c r="R27" s="573"/>
      <c r="S27" s="573"/>
      <c r="T27" s="573"/>
      <c r="U27" s="573"/>
      <c r="V27" s="573"/>
      <c r="W27" s="573"/>
      <c r="X27" s="573"/>
      <c r="Y27" s="573"/>
      <c r="Z27" s="573"/>
      <c r="AA27" s="573"/>
      <c r="AB27" s="573"/>
      <c r="AC27" s="573"/>
      <c r="AD27" s="573"/>
      <c r="AE27" s="573"/>
      <c r="AF27" s="573"/>
      <c r="AG27" s="573"/>
      <c r="AH27" s="573"/>
      <c r="AI27" s="573"/>
      <c r="AJ27" s="573"/>
      <c r="AK27" s="573"/>
      <c r="AL27" s="573"/>
      <c r="AM27" s="573"/>
      <c r="AN27" s="573"/>
      <c r="AO27" s="573"/>
      <c r="AP27" s="573"/>
      <c r="AQ27" s="573"/>
      <c r="AR27" s="573"/>
      <c r="AS27" s="573"/>
      <c r="AT27" s="573"/>
      <c r="AU27" s="573"/>
      <c r="AV27" s="573"/>
      <c r="AW27" s="573"/>
      <c r="AX27" s="573"/>
      <c r="AY27" s="573"/>
      <c r="AZ27" s="573"/>
      <c r="BA27" s="573"/>
      <c r="BB27" s="573"/>
      <c r="BC27" s="530">
        <f>SUM(BC7:BC9,BC12:BC23)</f>
        <v>359</v>
      </c>
      <c r="BD27" s="530">
        <f>SUM(BD7:BD9,BD12:BD23)</f>
        <v>339</v>
      </c>
      <c r="BE27" s="530">
        <f>SUM(BE7:BE9,BE12:BE23)</f>
        <v>384</v>
      </c>
      <c r="BF27" s="531">
        <f>SUM(BF7:BF9,BF12:BF23)</f>
        <v>439</v>
      </c>
      <c r="BG27" s="530">
        <f t="shared" ref="BG27:CA27" si="8">SUM(BG7:BG9,BG12:BG13,BG16:BG23)</f>
        <v>456</v>
      </c>
      <c r="BH27" s="530">
        <f t="shared" si="8"/>
        <v>485</v>
      </c>
      <c r="BI27" s="530">
        <f t="shared" si="8"/>
        <v>517</v>
      </c>
      <c r="BJ27" s="530">
        <f t="shared" si="8"/>
        <v>540</v>
      </c>
      <c r="BK27" s="530">
        <f t="shared" si="8"/>
        <v>571</v>
      </c>
      <c r="BL27" s="530">
        <f t="shared" si="8"/>
        <v>562</v>
      </c>
      <c r="BM27" s="530">
        <f t="shared" si="8"/>
        <v>576</v>
      </c>
      <c r="BN27" s="530">
        <f t="shared" si="8"/>
        <v>564</v>
      </c>
      <c r="BO27" s="530">
        <f t="shared" si="8"/>
        <v>571</v>
      </c>
      <c r="BP27" s="530">
        <f t="shared" si="8"/>
        <v>588</v>
      </c>
      <c r="BQ27" s="530">
        <f t="shared" si="8"/>
        <v>607</v>
      </c>
      <c r="BR27" s="530">
        <f t="shared" si="8"/>
        <v>619</v>
      </c>
      <c r="BS27" s="530">
        <f t="shared" si="8"/>
        <v>631</v>
      </c>
      <c r="BT27" s="530">
        <f t="shared" si="8"/>
        <v>631</v>
      </c>
      <c r="BU27" s="530">
        <f t="shared" si="8"/>
        <v>639</v>
      </c>
      <c r="BV27" s="530">
        <f t="shared" si="8"/>
        <v>631</v>
      </c>
      <c r="BW27" s="530">
        <f t="shared" si="8"/>
        <v>637</v>
      </c>
      <c r="BX27" s="530">
        <f t="shared" si="8"/>
        <v>647</v>
      </c>
      <c r="BY27" s="530">
        <f t="shared" si="8"/>
        <v>661</v>
      </c>
      <c r="BZ27" s="530">
        <f t="shared" si="8"/>
        <v>664</v>
      </c>
      <c r="CA27" s="530">
        <f t="shared" si="8"/>
        <v>661</v>
      </c>
      <c r="CB27" s="530">
        <f>SUM(CB7:CB9,CB12:CB13,CB16:CB23)</f>
        <v>745</v>
      </c>
      <c r="CC27" s="530">
        <f>SUM(CC7:CC9,CC12:CC13,CC16:CC23)</f>
        <v>761</v>
      </c>
    </row>
    <row r="28" spans="1:81" s="52" customFormat="1" ht="11.25">
      <c r="A28" s="567"/>
      <c r="B28" s="567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8"/>
      <c r="T28" s="468"/>
      <c r="U28" s="468"/>
      <c r="V28" s="468"/>
      <c r="W28" s="468"/>
      <c r="X28" s="468"/>
      <c r="Y28" s="468"/>
      <c r="Z28" s="468"/>
      <c r="AA28" s="468"/>
      <c r="AB28" s="468"/>
      <c r="AC28" s="468"/>
      <c r="AD28" s="468"/>
      <c r="AE28" s="468"/>
      <c r="AF28" s="468"/>
      <c r="AG28" s="468"/>
      <c r="AH28" s="468"/>
      <c r="AI28" s="468"/>
      <c r="AJ28" s="468"/>
      <c r="AK28" s="468"/>
      <c r="AL28" s="468"/>
      <c r="AM28" s="573"/>
      <c r="AN28" s="468"/>
      <c r="AO28" s="468"/>
      <c r="AP28" s="468"/>
      <c r="AQ28" s="468"/>
      <c r="AR28" s="468"/>
      <c r="AS28" s="468"/>
      <c r="AT28" s="468"/>
      <c r="AU28" s="468"/>
      <c r="AV28" s="468"/>
      <c r="AW28" s="468"/>
      <c r="AX28" s="468"/>
      <c r="AY28" s="468"/>
      <c r="AZ28" s="468"/>
      <c r="BA28" s="468"/>
      <c r="BB28" s="468"/>
      <c r="BC28" s="469"/>
      <c r="BD28" s="469"/>
      <c r="BE28" s="469"/>
      <c r="BF28" s="471"/>
      <c r="BG28" s="470"/>
      <c r="BH28" s="469"/>
      <c r="BI28" s="469"/>
      <c r="BJ28" s="471"/>
      <c r="BK28" s="470"/>
      <c r="BL28" s="469"/>
      <c r="BM28" s="469"/>
      <c r="BN28" s="471"/>
      <c r="BO28" s="470"/>
      <c r="BP28" s="469"/>
      <c r="BQ28" s="469"/>
      <c r="BR28" s="469"/>
      <c r="BS28" s="470"/>
      <c r="BT28" s="469"/>
      <c r="BU28" s="469"/>
      <c r="BV28" s="469"/>
      <c r="BW28" s="470"/>
      <c r="BX28" s="469"/>
      <c r="BY28" s="469"/>
      <c r="BZ28" s="471"/>
      <c r="CA28" s="469"/>
      <c r="CB28" s="469"/>
      <c r="CC28" s="469"/>
    </row>
    <row r="29" spans="1:81" s="52" customFormat="1" ht="11.25">
      <c r="A29" s="563" t="s">
        <v>791</v>
      </c>
      <c r="B29" s="563" t="s">
        <v>790</v>
      </c>
      <c r="C29" s="573"/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  <c r="P29" s="573"/>
      <c r="Q29" s="573"/>
      <c r="R29" s="573"/>
      <c r="S29" s="573"/>
      <c r="T29" s="573"/>
      <c r="U29" s="573"/>
      <c r="V29" s="573"/>
      <c r="W29" s="573"/>
      <c r="X29" s="573"/>
      <c r="Y29" s="573"/>
      <c r="Z29" s="573"/>
      <c r="AA29" s="573"/>
      <c r="AB29" s="573"/>
      <c r="AC29" s="573"/>
      <c r="AD29" s="573"/>
      <c r="AE29" s="573"/>
      <c r="AF29" s="573"/>
      <c r="AG29" s="573"/>
      <c r="AH29" s="573"/>
      <c r="AI29" s="573"/>
      <c r="AJ29" s="573"/>
      <c r="AK29" s="573"/>
      <c r="AL29" s="573"/>
      <c r="AM29" s="573"/>
      <c r="AN29" s="573"/>
      <c r="AO29" s="573"/>
      <c r="AP29" s="573"/>
      <c r="AQ29" s="573"/>
      <c r="AR29" s="573"/>
      <c r="AS29" s="573"/>
      <c r="AT29" s="573"/>
      <c r="AU29" s="573"/>
      <c r="AV29" s="573"/>
      <c r="AW29" s="573"/>
      <c r="AX29" s="573"/>
      <c r="AY29" s="573"/>
      <c r="AZ29" s="573"/>
      <c r="BA29" s="573"/>
      <c r="BB29" s="573"/>
      <c r="BC29" s="530">
        <v>-34</v>
      </c>
      <c r="BD29" s="530">
        <v>-34</v>
      </c>
      <c r="BE29" s="530">
        <v>-33</v>
      </c>
      <c r="BF29" s="531">
        <v>-35</v>
      </c>
      <c r="BG29" s="529">
        <v>-27</v>
      </c>
      <c r="BH29" s="530">
        <v>-29</v>
      </c>
      <c r="BI29" s="530">
        <v>-34</v>
      </c>
      <c r="BJ29" s="531">
        <v>-63</v>
      </c>
      <c r="BK29" s="529">
        <v>-37</v>
      </c>
      <c r="BL29" s="530">
        <v>-43</v>
      </c>
      <c r="BM29" s="530">
        <v>-45</v>
      </c>
      <c r="BN29" s="531">
        <v>-53</v>
      </c>
      <c r="BO29" s="529">
        <v>-49</v>
      </c>
      <c r="BP29" s="530">
        <v>-55</v>
      </c>
      <c r="BQ29" s="530">
        <v>-54</v>
      </c>
      <c r="BR29" s="530">
        <v>-63</v>
      </c>
      <c r="BS29" s="529">
        <v>-55</v>
      </c>
      <c r="BT29" s="530">
        <v>-60</v>
      </c>
      <c r="BU29" s="530">
        <v>-57</v>
      </c>
      <c r="BV29" s="530">
        <v>-66</v>
      </c>
      <c r="BW29" s="529">
        <v>-58</v>
      </c>
      <c r="BX29" s="530">
        <v>-63</v>
      </c>
      <c r="BY29" s="530">
        <v>-63</v>
      </c>
      <c r="BZ29" s="531">
        <v>-66</v>
      </c>
      <c r="CA29" s="530">
        <v>-66</v>
      </c>
      <c r="CB29" s="530">
        <v>-66</v>
      </c>
      <c r="CC29" s="530">
        <v>-69</v>
      </c>
    </row>
    <row r="30" spans="1:81" s="52" customFormat="1" ht="11.25">
      <c r="A30" s="567"/>
      <c r="B30" s="567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8"/>
      <c r="T30" s="468"/>
      <c r="U30" s="468"/>
      <c r="V30" s="468"/>
      <c r="W30" s="468"/>
      <c r="X30" s="468"/>
      <c r="Y30" s="468"/>
      <c r="Z30" s="468"/>
      <c r="AA30" s="468"/>
      <c r="AB30" s="468"/>
      <c r="AC30" s="468"/>
      <c r="AD30" s="468"/>
      <c r="AE30" s="468"/>
      <c r="AF30" s="468"/>
      <c r="AG30" s="468"/>
      <c r="AH30" s="468"/>
      <c r="AI30" s="468"/>
      <c r="AJ30" s="468"/>
      <c r="AK30" s="468"/>
      <c r="AL30" s="468"/>
      <c r="AM30" s="468"/>
      <c r="AN30" s="468"/>
      <c r="AO30" s="468"/>
      <c r="AP30" s="468"/>
      <c r="AQ30" s="468"/>
      <c r="AR30" s="468"/>
      <c r="AS30" s="468"/>
      <c r="AT30" s="468"/>
      <c r="AU30" s="468"/>
      <c r="AV30" s="468"/>
      <c r="AW30" s="468"/>
      <c r="AX30" s="468"/>
      <c r="AY30" s="468"/>
      <c r="AZ30" s="468"/>
      <c r="BA30" s="468"/>
      <c r="BB30" s="468"/>
      <c r="BC30" s="469"/>
      <c r="BD30" s="469"/>
      <c r="BE30" s="469"/>
      <c r="BF30" s="471"/>
      <c r="BG30" s="470"/>
      <c r="BH30" s="469"/>
      <c r="BI30" s="469"/>
      <c r="BJ30" s="471"/>
      <c r="BK30" s="470"/>
      <c r="BL30" s="469"/>
      <c r="BM30" s="469"/>
      <c r="BN30" s="471"/>
      <c r="BO30" s="470"/>
      <c r="BP30" s="469"/>
      <c r="BQ30" s="469"/>
      <c r="BR30" s="469"/>
      <c r="BS30" s="470"/>
      <c r="BT30" s="469"/>
      <c r="BU30" s="469"/>
      <c r="BV30" s="469"/>
      <c r="BW30" s="470"/>
      <c r="BX30" s="469"/>
      <c r="BY30" s="469"/>
      <c r="BZ30" s="471"/>
      <c r="CA30" s="469"/>
      <c r="CB30" s="469"/>
      <c r="CC30" s="469"/>
    </row>
    <row r="31" spans="1:81" s="579" customFormat="1" ht="11.25">
      <c r="A31" s="574" t="s">
        <v>498</v>
      </c>
      <c r="B31" s="574" t="s">
        <v>499</v>
      </c>
      <c r="C31" s="575"/>
      <c r="D31" s="575"/>
      <c r="E31" s="575"/>
      <c r="F31" s="575"/>
      <c r="G31" s="575"/>
      <c r="H31" s="575"/>
      <c r="I31" s="575"/>
      <c r="J31" s="575"/>
      <c r="K31" s="575"/>
      <c r="L31" s="575"/>
      <c r="M31" s="575"/>
      <c r="N31" s="575"/>
      <c r="O31" s="575"/>
      <c r="P31" s="575"/>
      <c r="Q31" s="575"/>
      <c r="R31" s="575"/>
      <c r="S31" s="575"/>
      <c r="T31" s="575"/>
      <c r="U31" s="575"/>
      <c r="V31" s="575"/>
      <c r="W31" s="575"/>
      <c r="X31" s="575"/>
      <c r="Y31" s="575"/>
      <c r="Z31" s="575"/>
      <c r="AA31" s="575"/>
      <c r="AB31" s="575"/>
      <c r="AC31" s="575"/>
      <c r="AD31" s="575"/>
      <c r="AE31" s="575"/>
      <c r="AF31" s="575"/>
      <c r="AG31" s="575"/>
      <c r="AH31" s="575"/>
      <c r="AI31" s="575"/>
      <c r="AJ31" s="575"/>
      <c r="AK31" s="575"/>
      <c r="AL31" s="575"/>
      <c r="AM31" s="575"/>
      <c r="AN31" s="575"/>
      <c r="AO31" s="575"/>
      <c r="AP31" s="575"/>
      <c r="AQ31" s="575"/>
      <c r="AR31" s="575"/>
      <c r="AS31" s="575"/>
      <c r="AT31" s="575"/>
      <c r="AU31" s="575"/>
      <c r="AV31" s="575"/>
      <c r="AW31" s="575"/>
      <c r="AX31" s="575"/>
      <c r="AY31" s="575"/>
      <c r="AZ31" s="575"/>
      <c r="BA31" s="575"/>
      <c r="BB31" s="575"/>
      <c r="BC31" s="576">
        <f t="shared" ref="BC31:BP31" si="9">BC27+BC29</f>
        <v>325</v>
      </c>
      <c r="BD31" s="576">
        <f t="shared" si="9"/>
        <v>305</v>
      </c>
      <c r="BE31" s="576">
        <f t="shared" si="9"/>
        <v>351</v>
      </c>
      <c r="BF31" s="577">
        <f t="shared" si="9"/>
        <v>404</v>
      </c>
      <c r="BG31" s="578">
        <f t="shared" si="9"/>
        <v>429</v>
      </c>
      <c r="BH31" s="576">
        <f t="shared" si="9"/>
        <v>456</v>
      </c>
      <c r="BI31" s="576">
        <f t="shared" si="9"/>
        <v>483</v>
      </c>
      <c r="BJ31" s="577">
        <f t="shared" si="9"/>
        <v>477</v>
      </c>
      <c r="BK31" s="578">
        <f t="shared" si="9"/>
        <v>534</v>
      </c>
      <c r="BL31" s="576">
        <f t="shared" si="9"/>
        <v>519</v>
      </c>
      <c r="BM31" s="576">
        <f t="shared" si="9"/>
        <v>531</v>
      </c>
      <c r="BN31" s="577">
        <f t="shared" si="9"/>
        <v>511</v>
      </c>
      <c r="BO31" s="578">
        <f t="shared" si="9"/>
        <v>522</v>
      </c>
      <c r="BP31" s="576">
        <f t="shared" si="9"/>
        <v>533</v>
      </c>
      <c r="BQ31" s="576">
        <f>BQ27+BQ29</f>
        <v>553</v>
      </c>
      <c r="BR31" s="576">
        <f>BR27+BR29</f>
        <v>556</v>
      </c>
      <c r="BS31" s="578">
        <f>BS27+BS29</f>
        <v>576</v>
      </c>
      <c r="BT31" s="576">
        <f t="shared" ref="BT31:BU31" si="10">BT27+BT29</f>
        <v>571</v>
      </c>
      <c r="BU31" s="576">
        <f t="shared" si="10"/>
        <v>582</v>
      </c>
      <c r="BV31" s="576">
        <f t="shared" ref="BV31" si="11">BV27+BV29</f>
        <v>565</v>
      </c>
      <c r="BW31" s="578">
        <f t="shared" ref="BW31:CC31" si="12">BW27+BW29</f>
        <v>579</v>
      </c>
      <c r="BX31" s="576">
        <f t="shared" si="12"/>
        <v>584</v>
      </c>
      <c r="BY31" s="576">
        <f t="shared" si="12"/>
        <v>598</v>
      </c>
      <c r="BZ31" s="577">
        <f t="shared" si="12"/>
        <v>598</v>
      </c>
      <c r="CA31" s="576">
        <f t="shared" si="12"/>
        <v>595</v>
      </c>
      <c r="CB31" s="576">
        <f t="shared" si="12"/>
        <v>679</v>
      </c>
      <c r="CC31" s="576">
        <f t="shared" si="12"/>
        <v>692</v>
      </c>
    </row>
    <row r="32" spans="1:81" s="52" customFormat="1" ht="11.25">
      <c r="A32" s="567"/>
      <c r="B32" s="567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8"/>
      <c r="T32" s="468"/>
      <c r="U32" s="468"/>
      <c r="V32" s="468"/>
      <c r="W32" s="468"/>
      <c r="X32" s="468"/>
      <c r="Y32" s="468"/>
      <c r="Z32" s="468"/>
      <c r="AA32" s="468"/>
      <c r="AB32" s="468"/>
      <c r="AC32" s="468"/>
      <c r="AD32" s="468"/>
      <c r="AE32" s="468"/>
      <c r="AF32" s="468"/>
      <c r="AG32" s="468"/>
      <c r="AH32" s="468"/>
      <c r="AI32" s="468"/>
      <c r="AJ32" s="468"/>
      <c r="AK32" s="468"/>
      <c r="AL32" s="468"/>
      <c r="AM32" s="468"/>
      <c r="AN32" s="468"/>
      <c r="AO32" s="468"/>
      <c r="AP32" s="468"/>
      <c r="AQ32" s="468"/>
      <c r="AR32" s="468"/>
      <c r="AS32" s="468"/>
      <c r="AT32" s="468"/>
      <c r="AU32" s="468"/>
      <c r="AV32" s="468"/>
      <c r="AW32" s="468"/>
      <c r="AX32" s="468"/>
      <c r="AY32" s="468"/>
      <c r="AZ32" s="468"/>
      <c r="BA32" s="468"/>
      <c r="BB32" s="468"/>
      <c r="BC32" s="469"/>
      <c r="BD32" s="469"/>
      <c r="BE32" s="469"/>
      <c r="BF32" s="471"/>
      <c r="BG32" s="470"/>
      <c r="BH32" s="469"/>
      <c r="BI32" s="469"/>
      <c r="BJ32" s="471"/>
      <c r="BK32" s="470"/>
      <c r="BL32" s="469"/>
      <c r="BM32" s="469"/>
      <c r="BN32" s="471"/>
      <c r="BO32" s="470"/>
      <c r="BP32" s="469"/>
      <c r="BQ32" s="469"/>
      <c r="BR32" s="469"/>
      <c r="BS32" s="470"/>
      <c r="BT32" s="469"/>
      <c r="BU32" s="469"/>
      <c r="BV32" s="469"/>
      <c r="BW32" s="470"/>
      <c r="BX32" s="469"/>
      <c r="BY32" s="469"/>
      <c r="BZ32" s="471"/>
      <c r="CA32" s="469"/>
      <c r="CB32" s="469"/>
      <c r="CC32" s="469"/>
    </row>
    <row r="33" spans="1:81" s="66" customFormat="1" ht="11.25">
      <c r="A33" s="567" t="s">
        <v>487</v>
      </c>
      <c r="B33" s="567" t="s">
        <v>488</v>
      </c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8"/>
      <c r="T33" s="468"/>
      <c r="U33" s="468"/>
      <c r="V33" s="468"/>
      <c r="W33" s="468"/>
      <c r="X33" s="468"/>
      <c r="Y33" s="468"/>
      <c r="Z33" s="468"/>
      <c r="AA33" s="468"/>
      <c r="AB33" s="468"/>
      <c r="AC33" s="468"/>
      <c r="AD33" s="468"/>
      <c r="AE33" s="468"/>
      <c r="AF33" s="468"/>
      <c r="AG33" s="468"/>
      <c r="AH33" s="468"/>
      <c r="AI33" s="468"/>
      <c r="AJ33" s="468"/>
      <c r="AK33" s="468"/>
      <c r="AL33" s="468"/>
      <c r="AM33" s="468"/>
      <c r="AN33" s="468"/>
      <c r="AO33" s="468"/>
      <c r="AP33" s="468"/>
      <c r="AQ33" s="468"/>
      <c r="AR33" s="468"/>
      <c r="AS33" s="468"/>
      <c r="AT33" s="468"/>
      <c r="AU33" s="468"/>
      <c r="AV33" s="468"/>
      <c r="AW33" s="468"/>
      <c r="AX33" s="468"/>
      <c r="AY33" s="468"/>
      <c r="AZ33" s="468"/>
      <c r="BA33" s="468"/>
      <c r="BB33" s="468"/>
      <c r="BC33" s="469">
        <v>20</v>
      </c>
      <c r="BD33" s="469">
        <v>18</v>
      </c>
      <c r="BE33" s="469">
        <v>20</v>
      </c>
      <c r="BF33" s="471">
        <v>21</v>
      </c>
      <c r="BG33" s="470">
        <v>21</v>
      </c>
      <c r="BH33" s="469">
        <v>22</v>
      </c>
      <c r="BI33" s="469">
        <v>24</v>
      </c>
      <c r="BJ33" s="471">
        <v>24</v>
      </c>
      <c r="BK33" s="470">
        <v>19</v>
      </c>
      <c r="BL33" s="469">
        <v>15</v>
      </c>
      <c r="BM33" s="469">
        <v>14</v>
      </c>
      <c r="BN33" s="471">
        <v>13</v>
      </c>
      <c r="BO33" s="470">
        <v>14</v>
      </c>
      <c r="BP33" s="469">
        <v>15</v>
      </c>
      <c r="BQ33" s="469">
        <v>17</v>
      </c>
      <c r="BR33" s="469">
        <v>18</v>
      </c>
      <c r="BS33" s="470">
        <v>20</v>
      </c>
      <c r="BT33" s="469">
        <v>23</v>
      </c>
      <c r="BU33" s="469">
        <v>25</v>
      </c>
      <c r="BV33" s="469">
        <v>27</v>
      </c>
      <c r="BW33" s="470">
        <v>28</v>
      </c>
      <c r="BX33" s="469">
        <v>31</v>
      </c>
      <c r="BY33" s="469">
        <v>34</v>
      </c>
      <c r="BZ33" s="471">
        <v>37</v>
      </c>
      <c r="CA33" s="469">
        <v>41</v>
      </c>
      <c r="CB33" s="498" t="s">
        <v>14</v>
      </c>
      <c r="CC33" s="498" t="s">
        <v>14</v>
      </c>
    </row>
    <row r="34" spans="1:81" s="66" customFormat="1" ht="11.25">
      <c r="A34" s="566" t="s">
        <v>489</v>
      </c>
      <c r="B34" s="566" t="s">
        <v>490</v>
      </c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468"/>
      <c r="U34" s="468"/>
      <c r="V34" s="468"/>
      <c r="W34" s="468"/>
      <c r="X34" s="468"/>
      <c r="Y34" s="468"/>
      <c r="Z34" s="468"/>
      <c r="AA34" s="468"/>
      <c r="AB34" s="468"/>
      <c r="AC34" s="468"/>
      <c r="AD34" s="468"/>
      <c r="AE34" s="468"/>
      <c r="AF34" s="468"/>
      <c r="AG34" s="468"/>
      <c r="AH34" s="468"/>
      <c r="AI34" s="468"/>
      <c r="AJ34" s="468"/>
      <c r="AK34" s="468"/>
      <c r="AL34" s="468"/>
      <c r="AM34" s="468"/>
      <c r="AN34" s="468"/>
      <c r="AO34" s="468"/>
      <c r="AP34" s="468"/>
      <c r="AQ34" s="468"/>
      <c r="AR34" s="468"/>
      <c r="AS34" s="468"/>
      <c r="AT34" s="468"/>
      <c r="AU34" s="468"/>
      <c r="AV34" s="468"/>
      <c r="AW34" s="468"/>
      <c r="AX34" s="468"/>
      <c r="AY34" s="468"/>
      <c r="AZ34" s="468"/>
      <c r="BA34" s="468"/>
      <c r="BB34" s="468"/>
      <c r="BC34" s="469">
        <v>6</v>
      </c>
      <c r="BD34" s="469">
        <v>13</v>
      </c>
      <c r="BE34" s="469">
        <v>14</v>
      </c>
      <c r="BF34" s="471">
        <v>-1</v>
      </c>
      <c r="BG34" s="470">
        <v>16</v>
      </c>
      <c r="BH34" s="469">
        <v>9</v>
      </c>
      <c r="BI34" s="469">
        <v>8</v>
      </c>
      <c r="BJ34" s="471">
        <v>10</v>
      </c>
      <c r="BK34" s="470">
        <v>14</v>
      </c>
      <c r="BL34" s="469">
        <v>7</v>
      </c>
      <c r="BM34" s="469">
        <v>7</v>
      </c>
      <c r="BN34" s="471">
        <v>7</v>
      </c>
      <c r="BO34" s="470">
        <v>8</v>
      </c>
      <c r="BP34" s="469">
        <v>7</v>
      </c>
      <c r="BQ34" s="469">
        <v>6</v>
      </c>
      <c r="BR34" s="469">
        <v>8</v>
      </c>
      <c r="BS34" s="470">
        <v>9</v>
      </c>
      <c r="BT34" s="469">
        <v>9</v>
      </c>
      <c r="BU34" s="469">
        <v>8</v>
      </c>
      <c r="BV34" s="469">
        <v>7</v>
      </c>
      <c r="BW34" s="470">
        <v>10</v>
      </c>
      <c r="BX34" s="469">
        <v>10</v>
      </c>
      <c r="BY34" s="469">
        <v>8</v>
      </c>
      <c r="BZ34" s="471">
        <v>9</v>
      </c>
      <c r="CA34" s="469">
        <v>12</v>
      </c>
      <c r="CB34" s="498" t="s">
        <v>14</v>
      </c>
      <c r="CC34" s="498" t="s">
        <v>14</v>
      </c>
    </row>
    <row r="35" spans="1:81" s="52" customFormat="1" ht="11.25" customHeight="1"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Z35" s="170"/>
      <c r="BA35" s="170"/>
      <c r="BB35" s="170"/>
      <c r="BD35" s="170"/>
      <c r="BE35" s="170"/>
      <c r="BF35" s="170"/>
      <c r="BH35" s="170"/>
      <c r="BI35" s="170"/>
      <c r="BJ35" s="170"/>
      <c r="BL35" s="170"/>
      <c r="BM35" s="170"/>
      <c r="BN35" s="170"/>
      <c r="BP35" s="170"/>
      <c r="BQ35" s="170"/>
      <c r="BR35" s="170"/>
    </row>
    <row r="36" spans="1:81" ht="13.5" customHeight="1">
      <c r="A36" s="2"/>
      <c r="B36" s="2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3"/>
      <c r="AZ36" s="173"/>
      <c r="BA36" s="173"/>
      <c r="BB36" s="173"/>
      <c r="BD36" s="173"/>
      <c r="BE36" s="173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</row>
    <row r="37" spans="1:81" ht="13.5" hidden="1" customHeight="1">
      <c r="A37" s="2"/>
      <c r="B37" s="2"/>
    </row>
    <row r="38" spans="1:81" ht="13.5" hidden="1" customHeight="1">
      <c r="A38" s="2"/>
      <c r="B38" s="2"/>
      <c r="AA38" s="322"/>
      <c r="AB38" s="322"/>
      <c r="AC38" s="322"/>
      <c r="AD38" s="322"/>
    </row>
    <row r="39" spans="1:81" ht="13.5" hidden="1" customHeight="1">
      <c r="A39" s="2"/>
      <c r="B39" s="2"/>
      <c r="AA39" s="82"/>
      <c r="AB39" s="82"/>
      <c r="AC39" s="82"/>
      <c r="AD39" s="82"/>
    </row>
    <row r="40" spans="1:81" ht="13.5" hidden="1" customHeight="1">
      <c r="A40" s="2"/>
      <c r="B40" s="2"/>
    </row>
    <row r="41" spans="1:81" ht="13.5" hidden="1" customHeight="1">
      <c r="A41" s="2"/>
      <c r="B41" s="2"/>
    </row>
    <row r="42" spans="1:81" ht="13.5" hidden="1" customHeight="1">
      <c r="A42" s="2"/>
      <c r="B42" s="2"/>
    </row>
    <row r="43" spans="1:81" ht="13.5" hidden="1" customHeight="1">
      <c r="A43" s="2"/>
      <c r="B43" s="2"/>
    </row>
    <row r="44" spans="1:81" ht="13.5" hidden="1" customHeight="1">
      <c r="A44" s="2"/>
      <c r="B44" s="2"/>
    </row>
    <row r="45" spans="1:81" ht="13.5" hidden="1" customHeight="1">
      <c r="A45" s="2"/>
      <c r="B45" s="2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EA4BD89B-3FBA-4B07-9D9F-C8C1530CEC9F}"/>
    <hyperlink ref="A1" location="'Spis tresci_Table of content'!A1" display="Go back to Table of content" xr:uid="{D9B01467-77C4-4A16-97FB-685F2B1EE0D4}"/>
    <hyperlink ref="B1" location="'Spis tresci_Table of content'!A1" display="Powrót do spisu treści" xr:uid="{21F14A8C-7A7B-484E-8872-ED0583CE7C27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>
    <oddHeader xml:space="preserve">&amp;C&amp;"Times New Roman,Kursywa"&amp;12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D98B-12E4-45A8-9020-3B5D202992F1}">
  <sheetPr>
    <tabColor rgb="FF92D050"/>
  </sheetPr>
  <dimension ref="A1:CE44"/>
  <sheetViews>
    <sheetView showGridLines="0" zoomScaleNormal="100" zoomScaleSheetLayoutView="100" zoomScalePageLayoutView="80" workbookViewId="0">
      <pane xSplit="2" ySplit="5" topLeftCell="BN6" activePane="bottomRight" state="frozen"/>
      <selection pane="topRight" activeCell="C1" sqref="C1"/>
      <selection pane="bottomLeft" activeCell="A5" sqref="A5"/>
      <selection pane="bottomRight" activeCell="A28" sqref="A28:XFD28"/>
    </sheetView>
  </sheetViews>
  <sheetFormatPr defaultColWidth="0" defaultRowHeight="13.5" zeroHeight="1"/>
  <cols>
    <col min="1" max="1" width="54.28515625" style="4" customWidth="1"/>
    <col min="2" max="2" width="54.28515625" style="4" bestFit="1" customWidth="1"/>
    <col min="3" max="10" width="6" style="2" hidden="1" customWidth="1"/>
    <col min="11" max="11" width="6.5703125" style="2" hidden="1" customWidth="1"/>
    <col min="12" max="42" width="6" style="2" hidden="1" customWidth="1"/>
    <col min="43" max="46" width="8.5703125" style="2" hidden="1" customWidth="1"/>
    <col min="47" max="47" width="8.5703125" style="53" hidden="1" customWidth="1"/>
    <col min="48" max="50" width="8.5703125" style="2" hidden="1" customWidth="1"/>
    <col min="51" max="51" width="8.5703125" style="53" hidden="1" customWidth="1"/>
    <col min="52" max="54" width="8.5703125" style="2" hidden="1" customWidth="1"/>
    <col min="55" max="55" width="8.5703125" style="53" hidden="1" customWidth="1"/>
    <col min="56" max="58" width="8.5703125" style="2" hidden="1" customWidth="1"/>
    <col min="59" max="59" width="8.5703125" style="53" bestFit="1" customWidth="1"/>
    <col min="60" max="62" width="8.5703125" style="2" bestFit="1" customWidth="1"/>
    <col min="63" max="63" width="8.5703125" style="53" bestFit="1" customWidth="1"/>
    <col min="64" max="66" width="8.5703125" style="2" bestFit="1" customWidth="1"/>
    <col min="67" max="67" width="8.5703125" style="53" bestFit="1" customWidth="1"/>
    <col min="68" max="77" width="8.5703125" style="2" bestFit="1" customWidth="1"/>
    <col min="78" max="79" width="8.7109375" style="2" customWidth="1"/>
    <col min="80" max="81" width="8.5703125" style="2" bestFit="1" customWidth="1"/>
    <col min="82" max="83" width="8.710937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U1" s="2"/>
      <c r="BC1" s="2"/>
      <c r="BG1" s="2"/>
      <c r="BK1" s="2"/>
      <c r="BO1" s="2"/>
      <c r="BQ1" s="85"/>
    </row>
    <row r="2" spans="1:81">
      <c r="A2" s="54" t="s">
        <v>2</v>
      </c>
      <c r="B2" s="54" t="s">
        <v>3</v>
      </c>
    </row>
    <row r="3" spans="1:81">
      <c r="A3" s="391" t="s">
        <v>411</v>
      </c>
      <c r="B3" s="391" t="s">
        <v>412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400"/>
      <c r="AY3" s="390"/>
      <c r="AZ3" s="390"/>
      <c r="BA3" s="390"/>
      <c r="BB3" s="400"/>
      <c r="BC3" s="394">
        <v>2020</v>
      </c>
      <c r="BD3" s="394"/>
      <c r="BE3" s="394"/>
      <c r="BF3" s="400"/>
      <c r="BG3" s="393">
        <v>2021</v>
      </c>
      <c r="BH3" s="394"/>
      <c r="BI3" s="394"/>
      <c r="BJ3" s="399"/>
      <c r="BK3" s="394">
        <v>2022</v>
      </c>
      <c r="BL3" s="394"/>
      <c r="BM3" s="394"/>
      <c r="BN3" s="400"/>
      <c r="BO3" s="393">
        <v>2023</v>
      </c>
      <c r="BP3" s="394"/>
      <c r="BQ3" s="394"/>
      <c r="BR3" s="399"/>
      <c r="BS3" s="394">
        <v>2024</v>
      </c>
      <c r="BT3" s="394"/>
      <c r="BU3" s="394"/>
      <c r="BV3" s="400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  <c r="CC4" s="8" t="s">
        <v>8</v>
      </c>
    </row>
    <row r="5" spans="1:81" s="52" customFormat="1" ht="12.75" customHeight="1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317"/>
      <c r="T5" s="336"/>
      <c r="U5" s="317"/>
      <c r="V5" s="336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95"/>
      <c r="AV5" s="95"/>
      <c r="AW5" s="317"/>
      <c r="AX5" s="317"/>
      <c r="AY5" s="95"/>
      <c r="AZ5" s="95"/>
      <c r="BA5" s="317"/>
      <c r="BB5" s="317"/>
      <c r="BC5" s="13"/>
      <c r="BD5" s="13"/>
      <c r="BE5" s="15"/>
      <c r="BF5" s="15"/>
      <c r="BG5" s="16"/>
      <c r="BH5" s="13"/>
      <c r="BI5" s="15"/>
      <c r="BJ5" s="56"/>
      <c r="BK5" s="13"/>
      <c r="BL5" s="13"/>
      <c r="BM5" s="15"/>
      <c r="BN5" s="15"/>
      <c r="BO5" s="16"/>
      <c r="BP5" s="13"/>
      <c r="BQ5" s="15"/>
      <c r="BR5" s="56"/>
      <c r="BS5" s="13"/>
      <c r="BT5" s="13"/>
      <c r="BU5" s="15"/>
      <c r="BV5" s="15"/>
      <c r="BW5" s="16"/>
      <c r="BX5" s="13"/>
      <c r="BY5" s="15"/>
      <c r="BZ5" s="56"/>
      <c r="CA5" s="14"/>
      <c r="CB5" s="13"/>
      <c r="CC5" s="13"/>
    </row>
    <row r="6" spans="1:81" s="5" customFormat="1" ht="22.5">
      <c r="A6" s="57" t="s">
        <v>413</v>
      </c>
      <c r="B6" s="503" t="s">
        <v>414</v>
      </c>
      <c r="C6" s="527"/>
      <c r="D6" s="527"/>
      <c r="E6" s="527"/>
      <c r="F6" s="527"/>
      <c r="G6" s="527"/>
      <c r="H6" s="527"/>
      <c r="I6" s="527"/>
      <c r="J6" s="527"/>
      <c r="K6" s="527"/>
      <c r="L6" s="527"/>
      <c r="M6" s="527"/>
      <c r="N6" s="527"/>
      <c r="O6" s="527"/>
      <c r="P6" s="527"/>
      <c r="Q6" s="527"/>
      <c r="R6" s="527"/>
      <c r="S6" s="527"/>
      <c r="T6" s="527"/>
      <c r="U6" s="527"/>
      <c r="V6" s="527"/>
      <c r="W6" s="527"/>
      <c r="X6" s="527"/>
      <c r="Y6" s="527"/>
      <c r="Z6" s="527"/>
      <c r="AA6" s="527"/>
      <c r="AB6" s="527"/>
      <c r="AC6" s="527"/>
      <c r="AD6" s="527"/>
      <c r="AE6" s="527"/>
      <c r="AF6" s="527"/>
      <c r="AG6" s="527"/>
      <c r="AH6" s="527"/>
      <c r="AI6" s="527"/>
      <c r="AJ6" s="527"/>
      <c r="AK6" s="527"/>
      <c r="AL6" s="527"/>
      <c r="AM6" s="527"/>
      <c r="AN6" s="527"/>
      <c r="AO6" s="527"/>
      <c r="AP6" s="527"/>
      <c r="AQ6" s="527"/>
      <c r="AR6" s="527"/>
      <c r="AS6" s="527"/>
      <c r="AT6" s="527"/>
      <c r="AU6" s="504"/>
      <c r="AV6" s="504"/>
      <c r="AW6" s="527"/>
      <c r="AX6" s="527"/>
      <c r="AY6" s="504"/>
      <c r="AZ6" s="504"/>
      <c r="BA6" s="504"/>
      <c r="BB6" s="504"/>
      <c r="BC6" s="519">
        <f t="shared" ref="BC6:BN6" si="0">BC7+BC8</f>
        <v>24</v>
      </c>
      <c r="BD6" s="519">
        <f t="shared" si="0"/>
        <v>15</v>
      </c>
      <c r="BE6" s="519">
        <f t="shared" si="0"/>
        <v>15</v>
      </c>
      <c r="BF6" s="519">
        <f t="shared" si="0"/>
        <v>8</v>
      </c>
      <c r="BG6" s="506">
        <f t="shared" si="0"/>
        <v>20</v>
      </c>
      <c r="BH6" s="505">
        <f t="shared" si="0"/>
        <v>8</v>
      </c>
      <c r="BI6" s="505">
        <f t="shared" si="0"/>
        <v>5</v>
      </c>
      <c r="BJ6" s="507">
        <f t="shared" si="0"/>
        <v>-16</v>
      </c>
      <c r="BK6" s="505">
        <f t="shared" si="0"/>
        <v>-32</v>
      </c>
      <c r="BL6" s="505">
        <f t="shared" si="0"/>
        <v>-89</v>
      </c>
      <c r="BM6" s="505">
        <f t="shared" si="0"/>
        <v>-6</v>
      </c>
      <c r="BN6" s="505">
        <f t="shared" si="0"/>
        <v>21</v>
      </c>
      <c r="BO6" s="506">
        <f t="shared" ref="BO6:BS6" si="1">BO7+BO8</f>
        <v>61</v>
      </c>
      <c r="BP6" s="505">
        <f t="shared" si="1"/>
        <v>32</v>
      </c>
      <c r="BQ6" s="505">
        <f t="shared" si="1"/>
        <v>79</v>
      </c>
      <c r="BR6" s="507">
        <f t="shared" si="1"/>
        <v>46</v>
      </c>
      <c r="BS6" s="505">
        <f t="shared" si="1"/>
        <v>35</v>
      </c>
      <c r="BT6" s="505">
        <f t="shared" ref="BT6:BU6" si="2">BT7+BT8</f>
        <v>63</v>
      </c>
      <c r="BU6" s="505">
        <f t="shared" si="2"/>
        <v>51</v>
      </c>
      <c r="BV6" s="505">
        <f t="shared" ref="BV6:BW6" si="3">BV7+BV8</f>
        <v>56</v>
      </c>
      <c r="BW6" s="506">
        <f t="shared" si="3"/>
        <v>89</v>
      </c>
      <c r="BX6" s="505">
        <f t="shared" ref="BX6:BY6" si="4">BX7+BX8</f>
        <v>102</v>
      </c>
      <c r="BY6" s="505">
        <f t="shared" si="4"/>
        <v>122</v>
      </c>
      <c r="BZ6" s="507">
        <f t="shared" ref="BZ6:CB6" si="5">BZ7+BZ8</f>
        <v>97</v>
      </c>
      <c r="CA6" s="506">
        <f t="shared" si="5"/>
        <v>35</v>
      </c>
      <c r="CB6" s="505">
        <f t="shared" si="5"/>
        <v>53</v>
      </c>
      <c r="CC6" s="505">
        <f t="shared" ref="CC6" si="6">CC7+CC8</f>
        <v>48</v>
      </c>
    </row>
    <row r="7" spans="1:81" s="52" customFormat="1" ht="11.25">
      <c r="A7" s="69" t="s">
        <v>415</v>
      </c>
      <c r="B7" s="567" t="s">
        <v>416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97"/>
      <c r="AR7" s="497"/>
      <c r="AS7" s="497"/>
      <c r="AT7" s="497"/>
      <c r="AU7" s="497"/>
      <c r="AV7" s="497"/>
      <c r="AW7" s="497"/>
      <c r="AX7" s="497"/>
      <c r="AY7" s="497"/>
      <c r="AZ7" s="497"/>
      <c r="BA7" s="497"/>
      <c r="BB7" s="497"/>
      <c r="BC7" s="514">
        <v>-6</v>
      </c>
      <c r="BD7" s="514">
        <v>143</v>
      </c>
      <c r="BE7" s="514">
        <v>5</v>
      </c>
      <c r="BF7" s="514">
        <v>-87</v>
      </c>
      <c r="BG7" s="499">
        <v>189</v>
      </c>
      <c r="BH7" s="498">
        <v>50</v>
      </c>
      <c r="BI7" s="498">
        <v>209</v>
      </c>
      <c r="BJ7" s="500">
        <v>226</v>
      </c>
      <c r="BK7" s="498">
        <v>37</v>
      </c>
      <c r="BL7" s="498">
        <v>88</v>
      </c>
      <c r="BM7" s="498">
        <v>337</v>
      </c>
      <c r="BN7" s="498">
        <v>-270</v>
      </c>
      <c r="BO7" s="499">
        <v>-92</v>
      </c>
      <c r="BP7" s="498">
        <v>-80</v>
      </c>
      <c r="BQ7" s="498">
        <v>135</v>
      </c>
      <c r="BR7" s="500">
        <v>230</v>
      </c>
      <c r="BS7" s="498">
        <v>218</v>
      </c>
      <c r="BT7" s="498">
        <v>-56</v>
      </c>
      <c r="BU7" s="498">
        <v>-99</v>
      </c>
      <c r="BV7" s="498">
        <v>82</v>
      </c>
      <c r="BW7" s="499">
        <v>228</v>
      </c>
      <c r="BX7" s="498">
        <v>-309</v>
      </c>
      <c r="BY7" s="498">
        <v>2</v>
      </c>
      <c r="BZ7" s="500">
        <v>199</v>
      </c>
      <c r="CA7" s="499">
        <v>358</v>
      </c>
      <c r="CB7" s="498">
        <v>198</v>
      </c>
      <c r="CC7" s="498">
        <v>204</v>
      </c>
    </row>
    <row r="8" spans="1:81" s="52" customFormat="1" ht="11.25">
      <c r="A8" s="69" t="s">
        <v>417</v>
      </c>
      <c r="B8" s="567" t="s">
        <v>418</v>
      </c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  <c r="AL8" s="483"/>
      <c r="AM8" s="483"/>
      <c r="AN8" s="483"/>
      <c r="AO8" s="483"/>
      <c r="AP8" s="483"/>
      <c r="AQ8" s="497"/>
      <c r="AR8" s="497"/>
      <c r="AS8" s="497"/>
      <c r="AT8" s="497"/>
      <c r="AU8" s="497"/>
      <c r="AV8" s="497"/>
      <c r="AW8" s="497"/>
      <c r="AX8" s="497"/>
      <c r="AY8" s="497"/>
      <c r="AZ8" s="497"/>
      <c r="BA8" s="497"/>
      <c r="BB8" s="497"/>
      <c r="BC8" s="514">
        <v>30</v>
      </c>
      <c r="BD8" s="514">
        <v>-128</v>
      </c>
      <c r="BE8" s="514">
        <v>10</v>
      </c>
      <c r="BF8" s="514">
        <v>95</v>
      </c>
      <c r="BG8" s="499">
        <v>-169</v>
      </c>
      <c r="BH8" s="498">
        <v>-42</v>
      </c>
      <c r="BI8" s="498">
        <v>-204</v>
      </c>
      <c r="BJ8" s="500">
        <v>-242</v>
      </c>
      <c r="BK8" s="498">
        <v>-69</v>
      </c>
      <c r="BL8" s="498">
        <v>-177</v>
      </c>
      <c r="BM8" s="498">
        <v>-343</v>
      </c>
      <c r="BN8" s="498">
        <v>291</v>
      </c>
      <c r="BO8" s="499">
        <v>153</v>
      </c>
      <c r="BP8" s="498">
        <v>112</v>
      </c>
      <c r="BQ8" s="498">
        <v>-56</v>
      </c>
      <c r="BR8" s="500">
        <v>-184</v>
      </c>
      <c r="BS8" s="498">
        <v>-183</v>
      </c>
      <c r="BT8" s="498">
        <v>119</v>
      </c>
      <c r="BU8" s="498">
        <v>150</v>
      </c>
      <c r="BV8" s="498">
        <v>-26</v>
      </c>
      <c r="BW8" s="499">
        <v>-139</v>
      </c>
      <c r="BX8" s="498">
        <v>411</v>
      </c>
      <c r="BY8" s="498">
        <v>120</v>
      </c>
      <c r="BZ8" s="500">
        <v>-102</v>
      </c>
      <c r="CA8" s="499">
        <v>-323</v>
      </c>
      <c r="CB8" s="498">
        <v>-145</v>
      </c>
      <c r="CC8" s="498">
        <v>-156</v>
      </c>
    </row>
    <row r="9" spans="1:81" s="52" customFormat="1" ht="11.25">
      <c r="A9" s="61" t="s">
        <v>419</v>
      </c>
      <c r="B9" s="502" t="s">
        <v>420</v>
      </c>
      <c r="C9" s="483"/>
      <c r="D9" s="483"/>
      <c r="E9" s="483"/>
      <c r="F9" s="483"/>
      <c r="G9" s="483"/>
      <c r="H9" s="483"/>
      <c r="I9" s="483"/>
      <c r="J9" s="483"/>
      <c r="K9" s="483"/>
      <c r="L9" s="483"/>
      <c r="M9" s="483"/>
      <c r="N9" s="483"/>
      <c r="O9" s="483"/>
      <c r="P9" s="483"/>
      <c r="Q9" s="483"/>
      <c r="R9" s="483"/>
      <c r="S9" s="483"/>
      <c r="T9" s="483"/>
      <c r="U9" s="483"/>
      <c r="V9" s="483"/>
      <c r="W9" s="483"/>
      <c r="X9" s="483"/>
      <c r="Y9" s="483"/>
      <c r="Z9" s="483"/>
      <c r="AA9" s="483"/>
      <c r="AB9" s="483"/>
      <c r="AC9" s="483"/>
      <c r="AD9" s="483"/>
      <c r="AE9" s="483"/>
      <c r="AF9" s="483"/>
      <c r="AG9" s="483"/>
      <c r="AH9" s="483"/>
      <c r="AI9" s="483"/>
      <c r="AJ9" s="483"/>
      <c r="AK9" s="483"/>
      <c r="AL9" s="483"/>
      <c r="AM9" s="483"/>
      <c r="AN9" s="483"/>
      <c r="AO9" s="483"/>
      <c r="AP9" s="483"/>
      <c r="AQ9" s="497"/>
      <c r="AR9" s="497"/>
      <c r="AS9" s="497"/>
      <c r="AT9" s="497"/>
      <c r="AU9" s="497"/>
      <c r="AV9" s="497"/>
      <c r="AW9" s="497"/>
      <c r="AX9" s="497"/>
      <c r="AY9" s="497"/>
      <c r="AZ9" s="497"/>
      <c r="BA9" s="497"/>
      <c r="BB9" s="497"/>
      <c r="BC9" s="514">
        <v>-33</v>
      </c>
      <c r="BD9" s="514">
        <v>20</v>
      </c>
      <c r="BE9" s="514">
        <v>6</v>
      </c>
      <c r="BF9" s="514">
        <v>12</v>
      </c>
      <c r="BG9" s="499">
        <v>13</v>
      </c>
      <c r="BH9" s="498">
        <v>6</v>
      </c>
      <c r="BI9" s="498">
        <v>14</v>
      </c>
      <c r="BJ9" s="500">
        <v>11</v>
      </c>
      <c r="BK9" s="498">
        <v>72</v>
      </c>
      <c r="BL9" s="498">
        <v>38</v>
      </c>
      <c r="BM9" s="498">
        <v>22</v>
      </c>
      <c r="BN9" s="498">
        <v>-38</v>
      </c>
      <c r="BO9" s="499">
        <v>3</v>
      </c>
      <c r="BP9" s="498">
        <v>-4</v>
      </c>
      <c r="BQ9" s="498">
        <v>14</v>
      </c>
      <c r="BR9" s="500">
        <v>41</v>
      </c>
      <c r="BS9" s="498">
        <v>-28</v>
      </c>
      <c r="BT9" s="498">
        <v>-4</v>
      </c>
      <c r="BU9" s="498">
        <v>-3</v>
      </c>
      <c r="BV9" s="498">
        <v>-6</v>
      </c>
      <c r="BW9" s="499">
        <v>7</v>
      </c>
      <c r="BX9" s="498">
        <v>52</v>
      </c>
      <c r="BY9" s="498">
        <v>-9</v>
      </c>
      <c r="BZ9" s="500">
        <v>19</v>
      </c>
      <c r="CA9" s="499">
        <v>-8</v>
      </c>
      <c r="CB9" s="498">
        <v>29</v>
      </c>
      <c r="CC9" s="498">
        <v>4</v>
      </c>
    </row>
    <row r="10" spans="1:81" s="5" customFormat="1" ht="11.25">
      <c r="A10" s="65" t="s">
        <v>421</v>
      </c>
      <c r="B10" s="449" t="s">
        <v>422</v>
      </c>
      <c r="C10" s="483"/>
      <c r="D10" s="483"/>
      <c r="E10" s="483"/>
      <c r="F10" s="483"/>
      <c r="G10" s="483"/>
      <c r="H10" s="483"/>
      <c r="I10" s="483"/>
      <c r="J10" s="483"/>
      <c r="K10" s="483"/>
      <c r="L10" s="483"/>
      <c r="M10" s="483"/>
      <c r="N10" s="483"/>
      <c r="O10" s="483"/>
      <c r="P10" s="483"/>
      <c r="Q10" s="483"/>
      <c r="R10" s="483"/>
      <c r="S10" s="483"/>
      <c r="T10" s="483"/>
      <c r="U10" s="483"/>
      <c r="V10" s="483"/>
      <c r="W10" s="483"/>
      <c r="X10" s="483"/>
      <c r="Y10" s="483"/>
      <c r="Z10" s="483"/>
      <c r="AA10" s="483"/>
      <c r="AB10" s="483"/>
      <c r="AC10" s="483"/>
      <c r="AD10" s="483"/>
      <c r="AE10" s="483"/>
      <c r="AF10" s="483"/>
      <c r="AG10" s="483"/>
      <c r="AH10" s="483"/>
      <c r="AI10" s="483"/>
      <c r="AJ10" s="483"/>
      <c r="AK10" s="483"/>
      <c r="AL10" s="483"/>
      <c r="AM10" s="483"/>
      <c r="AN10" s="483"/>
      <c r="AO10" s="483"/>
      <c r="AP10" s="483"/>
      <c r="AQ10" s="497"/>
      <c r="AR10" s="497"/>
      <c r="AS10" s="497"/>
      <c r="AT10" s="497"/>
      <c r="AU10" s="497"/>
      <c r="AV10" s="497"/>
      <c r="AW10" s="497"/>
      <c r="AX10" s="497"/>
      <c r="AY10" s="497"/>
      <c r="AZ10" s="497"/>
      <c r="BA10" s="497"/>
      <c r="BB10" s="497"/>
      <c r="BC10" s="514">
        <v>23</v>
      </c>
      <c r="BD10" s="514">
        <v>9</v>
      </c>
      <c r="BE10" s="514">
        <v>4</v>
      </c>
      <c r="BF10" s="514">
        <v>1</v>
      </c>
      <c r="BG10" s="499">
        <v>1</v>
      </c>
      <c r="BH10" s="498">
        <v>2</v>
      </c>
      <c r="BI10" s="498">
        <v>2</v>
      </c>
      <c r="BJ10" s="500">
        <v>2</v>
      </c>
      <c r="BK10" s="498">
        <v>10</v>
      </c>
      <c r="BL10" s="498">
        <v>10</v>
      </c>
      <c r="BM10" s="498">
        <v>9</v>
      </c>
      <c r="BN10" s="498">
        <v>20</v>
      </c>
      <c r="BO10" s="499">
        <v>10</v>
      </c>
      <c r="BP10" s="498">
        <v>9</v>
      </c>
      <c r="BQ10" s="498">
        <v>16</v>
      </c>
      <c r="BR10" s="500">
        <v>25</v>
      </c>
      <c r="BS10" s="498">
        <v>12</v>
      </c>
      <c r="BT10" s="498">
        <v>8</v>
      </c>
      <c r="BU10" s="498">
        <v>4</v>
      </c>
      <c r="BV10" s="498">
        <v>10</v>
      </c>
      <c r="BW10" s="499">
        <v>12</v>
      </c>
      <c r="BX10" s="498">
        <v>17</v>
      </c>
      <c r="BY10" s="498">
        <v>3</v>
      </c>
      <c r="BZ10" s="500">
        <v>10</v>
      </c>
      <c r="CA10" s="499">
        <v>14</v>
      </c>
      <c r="CB10" s="498">
        <v>26</v>
      </c>
      <c r="CC10" s="498">
        <v>15</v>
      </c>
    </row>
    <row r="11" spans="1:81" s="5" customFormat="1" ht="22.5">
      <c r="A11" s="65" t="s">
        <v>423</v>
      </c>
      <c r="B11" s="449" t="s">
        <v>424</v>
      </c>
      <c r="C11" s="483"/>
      <c r="D11" s="483"/>
      <c r="E11" s="483"/>
      <c r="F11" s="483"/>
      <c r="G11" s="483"/>
      <c r="H11" s="483"/>
      <c r="I11" s="483"/>
      <c r="J11" s="483"/>
      <c r="K11" s="483"/>
      <c r="L11" s="483"/>
      <c r="M11" s="483"/>
      <c r="N11" s="483"/>
      <c r="O11" s="483"/>
      <c r="P11" s="483"/>
      <c r="Q11" s="483"/>
      <c r="R11" s="483"/>
      <c r="S11" s="483"/>
      <c r="T11" s="483"/>
      <c r="U11" s="483"/>
      <c r="V11" s="483"/>
      <c r="W11" s="483"/>
      <c r="X11" s="483"/>
      <c r="Y11" s="483"/>
      <c r="Z11" s="483"/>
      <c r="AA11" s="483"/>
      <c r="AB11" s="483"/>
      <c r="AC11" s="483"/>
      <c r="AD11" s="483"/>
      <c r="AE11" s="483"/>
      <c r="AF11" s="483"/>
      <c r="AG11" s="483"/>
      <c r="AH11" s="483"/>
      <c r="AI11" s="483"/>
      <c r="AJ11" s="483"/>
      <c r="AK11" s="483"/>
      <c r="AL11" s="483"/>
      <c r="AM11" s="483"/>
      <c r="AN11" s="483"/>
      <c r="AO11" s="483"/>
      <c r="AP11" s="483"/>
      <c r="AQ11" s="497"/>
      <c r="AR11" s="497"/>
      <c r="AS11" s="497"/>
      <c r="AT11" s="497"/>
      <c r="AU11" s="497"/>
      <c r="AV11" s="497"/>
      <c r="AW11" s="497"/>
      <c r="AX11" s="497"/>
      <c r="AY11" s="497"/>
      <c r="AZ11" s="497"/>
      <c r="BA11" s="497"/>
      <c r="BB11" s="497"/>
      <c r="BC11" s="514">
        <v>0</v>
      </c>
      <c r="BD11" s="514">
        <v>0</v>
      </c>
      <c r="BE11" s="514">
        <v>0</v>
      </c>
      <c r="BF11" s="514">
        <v>0</v>
      </c>
      <c r="BG11" s="499">
        <v>0</v>
      </c>
      <c r="BH11" s="498">
        <v>0</v>
      </c>
      <c r="BI11" s="498">
        <v>0</v>
      </c>
      <c r="BJ11" s="500">
        <v>0</v>
      </c>
      <c r="BK11" s="498">
        <v>0</v>
      </c>
      <c r="BL11" s="498">
        <v>0</v>
      </c>
      <c r="BM11" s="498">
        <v>0</v>
      </c>
      <c r="BN11" s="498">
        <v>0</v>
      </c>
      <c r="BO11" s="499">
        <v>0</v>
      </c>
      <c r="BP11" s="498">
        <v>0</v>
      </c>
      <c r="BQ11" s="498">
        <v>0</v>
      </c>
      <c r="BR11" s="500">
        <v>0</v>
      </c>
      <c r="BS11" s="498">
        <v>0</v>
      </c>
      <c r="BT11" s="498">
        <v>0</v>
      </c>
      <c r="BU11" s="498">
        <v>0</v>
      </c>
      <c r="BV11" s="498">
        <v>0</v>
      </c>
      <c r="BW11" s="499">
        <v>0</v>
      </c>
      <c r="BX11" s="498">
        <v>0</v>
      </c>
      <c r="BY11" s="498">
        <v>0</v>
      </c>
      <c r="BZ11" s="500">
        <v>0</v>
      </c>
      <c r="CA11" s="499">
        <v>0</v>
      </c>
      <c r="CB11" s="498">
        <v>0</v>
      </c>
      <c r="CC11" s="498">
        <v>0</v>
      </c>
    </row>
    <row r="12" spans="1:81" s="5" customFormat="1" ht="11.25">
      <c r="A12" s="65" t="s">
        <v>425</v>
      </c>
      <c r="B12" s="449" t="s">
        <v>426</v>
      </c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  <c r="O12" s="483"/>
      <c r="P12" s="483"/>
      <c r="Q12" s="483"/>
      <c r="R12" s="483"/>
      <c r="S12" s="483"/>
      <c r="T12" s="483"/>
      <c r="U12" s="483"/>
      <c r="V12" s="483"/>
      <c r="W12" s="497"/>
      <c r="X12" s="497"/>
      <c r="Y12" s="497"/>
      <c r="Z12" s="497"/>
      <c r="AA12" s="497"/>
      <c r="AB12" s="497"/>
      <c r="AC12" s="497"/>
      <c r="AD12" s="497"/>
      <c r="AE12" s="497"/>
      <c r="AF12" s="497"/>
      <c r="AG12" s="497"/>
      <c r="AH12" s="497"/>
      <c r="AI12" s="497"/>
      <c r="AJ12" s="497"/>
      <c r="AK12" s="497"/>
      <c r="AL12" s="497"/>
      <c r="AM12" s="497"/>
      <c r="AN12" s="497"/>
      <c r="AO12" s="497"/>
      <c r="AP12" s="497"/>
      <c r="AQ12" s="497"/>
      <c r="AR12" s="497"/>
      <c r="AS12" s="497"/>
      <c r="AT12" s="497"/>
      <c r="AU12" s="497"/>
      <c r="AV12" s="497"/>
      <c r="AW12" s="497"/>
      <c r="AX12" s="497"/>
      <c r="AY12" s="497"/>
      <c r="AZ12" s="497"/>
      <c r="BA12" s="497"/>
      <c r="BB12" s="497"/>
      <c r="BC12" s="514">
        <v>0</v>
      </c>
      <c r="BD12" s="514">
        <v>0</v>
      </c>
      <c r="BE12" s="514">
        <v>0</v>
      </c>
      <c r="BF12" s="514">
        <v>0</v>
      </c>
      <c r="BG12" s="499">
        <v>0</v>
      </c>
      <c r="BH12" s="498">
        <v>0</v>
      </c>
      <c r="BI12" s="498">
        <v>0</v>
      </c>
      <c r="BJ12" s="500">
        <v>0</v>
      </c>
      <c r="BK12" s="498">
        <v>0</v>
      </c>
      <c r="BL12" s="498">
        <v>0</v>
      </c>
      <c r="BM12" s="498">
        <v>0</v>
      </c>
      <c r="BN12" s="498">
        <v>0</v>
      </c>
      <c r="BO12" s="499">
        <v>0</v>
      </c>
      <c r="BP12" s="498">
        <v>0</v>
      </c>
      <c r="BQ12" s="498">
        <v>0</v>
      </c>
      <c r="BR12" s="500">
        <v>0</v>
      </c>
      <c r="BS12" s="498">
        <v>0</v>
      </c>
      <c r="BT12" s="498">
        <v>0</v>
      </c>
      <c r="BU12" s="498">
        <v>0</v>
      </c>
      <c r="BV12" s="498">
        <v>0</v>
      </c>
      <c r="BW12" s="499">
        <v>0</v>
      </c>
      <c r="BX12" s="498">
        <v>0</v>
      </c>
      <c r="BY12" s="498">
        <v>0</v>
      </c>
      <c r="BZ12" s="500">
        <v>0</v>
      </c>
      <c r="CA12" s="499">
        <v>0</v>
      </c>
      <c r="CB12" s="498">
        <v>0</v>
      </c>
      <c r="CC12" s="498">
        <v>0</v>
      </c>
    </row>
    <row r="13" spans="1:81" s="66" customFormat="1" ht="22.5" customHeight="1">
      <c r="A13" s="57" t="s">
        <v>427</v>
      </c>
      <c r="B13" s="503" t="s">
        <v>428</v>
      </c>
      <c r="C13" s="497"/>
      <c r="D13" s="497"/>
      <c r="E13" s="497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7"/>
      <c r="U13" s="497"/>
      <c r="V13" s="497"/>
      <c r="W13" s="497"/>
      <c r="X13" s="497"/>
      <c r="Y13" s="497"/>
      <c r="Z13" s="497"/>
      <c r="AA13" s="497"/>
      <c r="AB13" s="497"/>
      <c r="AC13" s="497"/>
      <c r="AD13" s="497"/>
      <c r="AE13" s="497"/>
      <c r="AF13" s="497"/>
      <c r="AG13" s="497"/>
      <c r="AH13" s="497"/>
      <c r="AI13" s="497"/>
      <c r="AJ13" s="497"/>
      <c r="AK13" s="497"/>
      <c r="AL13" s="497"/>
      <c r="AM13" s="497"/>
      <c r="AN13" s="497"/>
      <c r="AO13" s="497"/>
      <c r="AP13" s="497"/>
      <c r="AQ13" s="497"/>
      <c r="AR13" s="497"/>
      <c r="AS13" s="497"/>
      <c r="AT13" s="497"/>
      <c r="AU13" s="497"/>
      <c r="AV13" s="497"/>
      <c r="AW13" s="497"/>
      <c r="AX13" s="497"/>
      <c r="AY13" s="497"/>
      <c r="AZ13" s="497"/>
      <c r="BA13" s="497"/>
      <c r="BB13" s="497"/>
      <c r="BC13" s="514">
        <v>0</v>
      </c>
      <c r="BD13" s="514">
        <v>0</v>
      </c>
      <c r="BE13" s="514">
        <v>0</v>
      </c>
      <c r="BF13" s="514">
        <v>0</v>
      </c>
      <c r="BG13" s="499">
        <v>0</v>
      </c>
      <c r="BH13" s="498">
        <v>0</v>
      </c>
      <c r="BI13" s="498">
        <v>0</v>
      </c>
      <c r="BJ13" s="500">
        <v>0</v>
      </c>
      <c r="BK13" s="498">
        <v>0</v>
      </c>
      <c r="BL13" s="498">
        <v>0</v>
      </c>
      <c r="BM13" s="498">
        <v>0</v>
      </c>
      <c r="BN13" s="498">
        <v>0</v>
      </c>
      <c r="BO13" s="499">
        <v>0</v>
      </c>
      <c r="BP13" s="498">
        <v>0</v>
      </c>
      <c r="BQ13" s="498">
        <v>0</v>
      </c>
      <c r="BR13" s="500">
        <v>0</v>
      </c>
      <c r="BS13" s="498">
        <v>0</v>
      </c>
      <c r="BT13" s="498">
        <v>0</v>
      </c>
      <c r="BU13" s="498">
        <v>0</v>
      </c>
      <c r="BV13" s="498">
        <v>0</v>
      </c>
      <c r="BW13" s="499">
        <v>0</v>
      </c>
      <c r="BX13" s="498">
        <v>0</v>
      </c>
      <c r="BY13" s="498">
        <v>0</v>
      </c>
      <c r="BZ13" s="500">
        <v>0</v>
      </c>
      <c r="CA13" s="499">
        <v>0</v>
      </c>
      <c r="CB13" s="498">
        <v>0</v>
      </c>
      <c r="CC13" s="498">
        <v>0</v>
      </c>
    </row>
    <row r="14" spans="1:81" s="66" customFormat="1" ht="22.5">
      <c r="A14" s="84" t="s">
        <v>429</v>
      </c>
      <c r="B14" s="532" t="s">
        <v>430</v>
      </c>
      <c r="C14" s="483"/>
      <c r="D14" s="483"/>
      <c r="E14" s="483"/>
      <c r="F14" s="483"/>
      <c r="G14" s="483"/>
      <c r="H14" s="483"/>
      <c r="I14" s="483"/>
      <c r="J14" s="483"/>
      <c r="K14" s="483"/>
      <c r="L14" s="483"/>
      <c r="M14" s="483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3"/>
      <c r="AH14" s="483"/>
      <c r="AI14" s="483"/>
      <c r="AJ14" s="483"/>
      <c r="AK14" s="483"/>
      <c r="AL14" s="483"/>
      <c r="AM14" s="483"/>
      <c r="AN14" s="483"/>
      <c r="AO14" s="483"/>
      <c r="AP14" s="483"/>
      <c r="AQ14" s="497"/>
      <c r="AR14" s="497"/>
      <c r="AS14" s="497"/>
      <c r="AT14" s="497"/>
      <c r="AU14" s="497"/>
      <c r="AV14" s="497"/>
      <c r="AW14" s="497"/>
      <c r="AX14" s="497"/>
      <c r="AY14" s="497"/>
      <c r="AZ14" s="497"/>
      <c r="BA14" s="497"/>
      <c r="BB14" s="497"/>
      <c r="BC14" s="514">
        <v>0</v>
      </c>
      <c r="BD14" s="514">
        <v>0</v>
      </c>
      <c r="BE14" s="514">
        <v>0</v>
      </c>
      <c r="BF14" s="514">
        <v>0</v>
      </c>
      <c r="BG14" s="499">
        <v>0</v>
      </c>
      <c r="BH14" s="498">
        <v>0</v>
      </c>
      <c r="BI14" s="498">
        <v>1</v>
      </c>
      <c r="BJ14" s="500">
        <v>-5</v>
      </c>
      <c r="BK14" s="498">
        <v>-3</v>
      </c>
      <c r="BL14" s="498">
        <v>-1</v>
      </c>
      <c r="BM14" s="498">
        <v>0</v>
      </c>
      <c r="BN14" s="498">
        <v>-1</v>
      </c>
      <c r="BO14" s="499">
        <v>0</v>
      </c>
      <c r="BP14" s="498">
        <v>0</v>
      </c>
      <c r="BQ14" s="498">
        <v>0</v>
      </c>
      <c r="BR14" s="500">
        <v>0</v>
      </c>
      <c r="BS14" s="498">
        <v>0</v>
      </c>
      <c r="BT14" s="498">
        <v>0</v>
      </c>
      <c r="BU14" s="498">
        <v>0</v>
      </c>
      <c r="BV14" s="498">
        <v>0</v>
      </c>
      <c r="BW14" s="499">
        <v>0</v>
      </c>
      <c r="BX14" s="498">
        <v>0</v>
      </c>
      <c r="BY14" s="498">
        <v>0</v>
      </c>
      <c r="BZ14" s="500">
        <v>0</v>
      </c>
      <c r="CA14" s="499">
        <v>0</v>
      </c>
      <c r="CB14" s="498">
        <v>0</v>
      </c>
      <c r="CC14" s="498">
        <v>0</v>
      </c>
    </row>
    <row r="15" spans="1:81" s="68" customFormat="1" ht="22.5">
      <c r="A15" s="57" t="s">
        <v>431</v>
      </c>
      <c r="B15" s="503" t="s">
        <v>432</v>
      </c>
      <c r="C15" s="527"/>
      <c r="D15" s="527"/>
      <c r="E15" s="527"/>
      <c r="F15" s="527"/>
      <c r="G15" s="527"/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/>
      <c r="Z15" s="527"/>
      <c r="AA15" s="527"/>
      <c r="AB15" s="527"/>
      <c r="AC15" s="527"/>
      <c r="AD15" s="527"/>
      <c r="AE15" s="527"/>
      <c r="AF15" s="527"/>
      <c r="AG15" s="527"/>
      <c r="AH15" s="527"/>
      <c r="AI15" s="527"/>
      <c r="AJ15" s="527"/>
      <c r="AK15" s="527"/>
      <c r="AL15" s="527"/>
      <c r="AM15" s="527"/>
      <c r="AN15" s="527"/>
      <c r="AO15" s="527"/>
      <c r="AP15" s="527"/>
      <c r="AQ15" s="527"/>
      <c r="AR15" s="527"/>
      <c r="AS15" s="527"/>
      <c r="AT15" s="527"/>
      <c r="AU15" s="504"/>
      <c r="AV15" s="504"/>
      <c r="AW15" s="504"/>
      <c r="AX15" s="504"/>
      <c r="AY15" s="504"/>
      <c r="AZ15" s="504"/>
      <c r="BA15" s="504"/>
      <c r="BB15" s="504"/>
      <c r="BC15" s="519" t="s">
        <v>14</v>
      </c>
      <c r="BD15" s="519" t="s">
        <v>14</v>
      </c>
      <c r="BE15" s="519" t="s">
        <v>14</v>
      </c>
      <c r="BF15" s="519" t="s">
        <v>14</v>
      </c>
      <c r="BG15" s="506" t="s">
        <v>14</v>
      </c>
      <c r="BH15" s="505" t="s">
        <v>14</v>
      </c>
      <c r="BI15" s="505" t="s">
        <v>14</v>
      </c>
      <c r="BJ15" s="507" t="s">
        <v>14</v>
      </c>
      <c r="BK15" s="505" t="s">
        <v>14</v>
      </c>
      <c r="BL15" s="505" t="s">
        <v>14</v>
      </c>
      <c r="BM15" s="505" t="s">
        <v>14</v>
      </c>
      <c r="BN15" s="505" t="s">
        <v>14</v>
      </c>
      <c r="BO15" s="506" t="s">
        <v>14</v>
      </c>
      <c r="BP15" s="505" t="s">
        <v>14</v>
      </c>
      <c r="BQ15" s="505" t="s">
        <v>14</v>
      </c>
      <c r="BR15" s="507" t="s">
        <v>14</v>
      </c>
      <c r="BS15" s="505" t="s">
        <v>14</v>
      </c>
      <c r="BT15" s="505" t="s">
        <v>14</v>
      </c>
      <c r="BU15" s="505" t="s">
        <v>14</v>
      </c>
      <c r="BV15" s="505" t="s">
        <v>14</v>
      </c>
      <c r="BW15" s="506" t="s">
        <v>14</v>
      </c>
      <c r="BX15" s="505" t="s">
        <v>14</v>
      </c>
      <c r="BY15" s="505" t="s">
        <v>14</v>
      </c>
      <c r="BZ15" s="507" t="s">
        <v>14</v>
      </c>
      <c r="CA15" s="506" t="s">
        <v>14</v>
      </c>
      <c r="CB15" s="505" t="s">
        <v>14</v>
      </c>
      <c r="CC15" s="505" t="s">
        <v>14</v>
      </c>
    </row>
    <row r="16" spans="1:81" s="66" customFormat="1" ht="11.25">
      <c r="A16" s="61" t="s">
        <v>433</v>
      </c>
      <c r="B16" s="502" t="s">
        <v>434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83"/>
      <c r="T16" s="483"/>
      <c r="U16" s="483"/>
      <c r="V16" s="483"/>
      <c r="W16" s="483"/>
      <c r="X16" s="483"/>
      <c r="Y16" s="483"/>
      <c r="Z16" s="483"/>
      <c r="AA16" s="483"/>
      <c r="AB16" s="483"/>
      <c r="AC16" s="483"/>
      <c r="AD16" s="483"/>
      <c r="AE16" s="483"/>
      <c r="AF16" s="483"/>
      <c r="AG16" s="483"/>
      <c r="AH16" s="483"/>
      <c r="AI16" s="483"/>
      <c r="AJ16" s="483"/>
      <c r="AK16" s="483"/>
      <c r="AL16" s="483"/>
      <c r="AM16" s="483"/>
      <c r="AN16" s="483"/>
      <c r="AO16" s="483"/>
      <c r="AP16" s="483"/>
      <c r="AQ16" s="483"/>
      <c r="AR16" s="483"/>
      <c r="AS16" s="483"/>
      <c r="AT16" s="483"/>
      <c r="AU16" s="497"/>
      <c r="AV16" s="497"/>
      <c r="AW16" s="497"/>
      <c r="AX16" s="497"/>
      <c r="AY16" s="497"/>
      <c r="AZ16" s="497"/>
      <c r="BA16" s="497"/>
      <c r="BB16" s="497"/>
      <c r="BC16" s="514" t="s">
        <v>14</v>
      </c>
      <c r="BD16" s="514" t="s">
        <v>14</v>
      </c>
      <c r="BE16" s="514" t="s">
        <v>14</v>
      </c>
      <c r="BF16" s="514" t="s">
        <v>14</v>
      </c>
      <c r="BG16" s="499" t="s">
        <v>14</v>
      </c>
      <c r="BH16" s="498" t="s">
        <v>14</v>
      </c>
      <c r="BI16" s="498" t="s">
        <v>14</v>
      </c>
      <c r="BJ16" s="500" t="s">
        <v>14</v>
      </c>
      <c r="BK16" s="498" t="s">
        <v>14</v>
      </c>
      <c r="BL16" s="498" t="s">
        <v>14</v>
      </c>
      <c r="BM16" s="498" t="s">
        <v>14</v>
      </c>
      <c r="BN16" s="498" t="s">
        <v>14</v>
      </c>
      <c r="BO16" s="499" t="s">
        <v>14</v>
      </c>
      <c r="BP16" s="498" t="s">
        <v>14</v>
      </c>
      <c r="BQ16" s="498" t="s">
        <v>14</v>
      </c>
      <c r="BR16" s="500" t="s">
        <v>14</v>
      </c>
      <c r="BS16" s="498" t="s">
        <v>14</v>
      </c>
      <c r="BT16" s="498" t="s">
        <v>14</v>
      </c>
      <c r="BU16" s="498" t="s">
        <v>14</v>
      </c>
      <c r="BV16" s="498" t="s">
        <v>14</v>
      </c>
      <c r="BW16" s="499" t="s">
        <v>14</v>
      </c>
      <c r="BX16" s="498" t="s">
        <v>14</v>
      </c>
      <c r="BY16" s="498" t="s">
        <v>14</v>
      </c>
      <c r="BZ16" s="500" t="s">
        <v>14</v>
      </c>
      <c r="CA16" s="499" t="s">
        <v>14</v>
      </c>
      <c r="CB16" s="498" t="s">
        <v>14</v>
      </c>
      <c r="CC16" s="498" t="s">
        <v>14</v>
      </c>
    </row>
    <row r="17" spans="1:81" s="66" customFormat="1" ht="22.5">
      <c r="A17" s="61" t="s">
        <v>435</v>
      </c>
      <c r="B17" s="502" t="s">
        <v>436</v>
      </c>
      <c r="C17" s="483"/>
      <c r="D17" s="483"/>
      <c r="E17" s="483"/>
      <c r="F17" s="483"/>
      <c r="G17" s="483"/>
      <c r="H17" s="483"/>
      <c r="I17" s="483"/>
      <c r="J17" s="483"/>
      <c r="K17" s="483"/>
      <c r="L17" s="483"/>
      <c r="M17" s="483"/>
      <c r="N17" s="483"/>
      <c r="O17" s="483"/>
      <c r="P17" s="483"/>
      <c r="Q17" s="483"/>
      <c r="R17" s="483"/>
      <c r="S17" s="483"/>
      <c r="T17" s="483"/>
      <c r="U17" s="483"/>
      <c r="V17" s="483"/>
      <c r="W17" s="483"/>
      <c r="X17" s="483"/>
      <c r="Y17" s="483"/>
      <c r="Z17" s="483"/>
      <c r="AA17" s="483"/>
      <c r="AB17" s="483"/>
      <c r="AC17" s="483"/>
      <c r="AD17" s="483"/>
      <c r="AE17" s="483"/>
      <c r="AF17" s="483"/>
      <c r="AG17" s="483"/>
      <c r="AH17" s="483"/>
      <c r="AI17" s="483"/>
      <c r="AJ17" s="483"/>
      <c r="AK17" s="483"/>
      <c r="AL17" s="483"/>
      <c r="AM17" s="483"/>
      <c r="AN17" s="483"/>
      <c r="AO17" s="483"/>
      <c r="AP17" s="483"/>
      <c r="AQ17" s="483"/>
      <c r="AR17" s="483"/>
      <c r="AS17" s="483"/>
      <c r="AT17" s="483"/>
      <c r="AU17" s="497"/>
      <c r="AV17" s="497"/>
      <c r="AW17" s="497"/>
      <c r="AX17" s="497"/>
      <c r="AY17" s="497"/>
      <c r="AZ17" s="497"/>
      <c r="BA17" s="497"/>
      <c r="BB17" s="497"/>
      <c r="BC17" s="514" t="s">
        <v>14</v>
      </c>
      <c r="BD17" s="514" t="s">
        <v>14</v>
      </c>
      <c r="BE17" s="514" t="s">
        <v>14</v>
      </c>
      <c r="BF17" s="514" t="s">
        <v>14</v>
      </c>
      <c r="BG17" s="499" t="s">
        <v>14</v>
      </c>
      <c r="BH17" s="498" t="s">
        <v>14</v>
      </c>
      <c r="BI17" s="498" t="s">
        <v>14</v>
      </c>
      <c r="BJ17" s="500" t="s">
        <v>14</v>
      </c>
      <c r="BK17" s="498" t="s">
        <v>14</v>
      </c>
      <c r="BL17" s="498" t="s">
        <v>14</v>
      </c>
      <c r="BM17" s="498" t="s">
        <v>14</v>
      </c>
      <c r="BN17" s="498" t="s">
        <v>14</v>
      </c>
      <c r="BO17" s="499" t="s">
        <v>14</v>
      </c>
      <c r="BP17" s="498" t="s">
        <v>14</v>
      </c>
      <c r="BQ17" s="498" t="s">
        <v>14</v>
      </c>
      <c r="BR17" s="500" t="s">
        <v>14</v>
      </c>
      <c r="BS17" s="498" t="s">
        <v>14</v>
      </c>
      <c r="BT17" s="498" t="s">
        <v>14</v>
      </c>
      <c r="BU17" s="498" t="s">
        <v>14</v>
      </c>
      <c r="BV17" s="498" t="s">
        <v>14</v>
      </c>
      <c r="BW17" s="499" t="s">
        <v>14</v>
      </c>
      <c r="BX17" s="498" t="s">
        <v>14</v>
      </c>
      <c r="BY17" s="498" t="s">
        <v>14</v>
      </c>
      <c r="BZ17" s="500" t="s">
        <v>14</v>
      </c>
      <c r="CA17" s="499" t="s">
        <v>14</v>
      </c>
      <c r="CB17" s="498" t="s">
        <v>14</v>
      </c>
      <c r="CC17" s="498" t="s">
        <v>14</v>
      </c>
    </row>
    <row r="18" spans="1:81">
      <c r="B18" s="587" t="s">
        <v>437</v>
      </c>
      <c r="C18" s="572"/>
      <c r="D18" s="572"/>
      <c r="E18" s="572"/>
      <c r="F18" s="572"/>
      <c r="G18" s="572"/>
      <c r="H18" s="572"/>
      <c r="I18" s="572"/>
      <c r="J18" s="572"/>
      <c r="K18" s="572"/>
      <c r="L18" s="572"/>
      <c r="M18" s="572"/>
      <c r="N18" s="572"/>
      <c r="O18" s="572"/>
      <c r="P18" s="572"/>
      <c r="Q18" s="572"/>
      <c r="R18" s="572"/>
      <c r="S18" s="572"/>
      <c r="T18" s="572"/>
      <c r="U18" s="572"/>
      <c r="V18" s="572"/>
      <c r="W18" s="572"/>
      <c r="X18" s="572"/>
      <c r="Y18" s="572"/>
      <c r="Z18" s="572"/>
      <c r="AA18" s="572"/>
      <c r="AB18" s="572"/>
      <c r="AC18" s="572"/>
      <c r="AD18" s="572"/>
      <c r="AE18" s="572"/>
      <c r="AF18" s="572"/>
      <c r="AG18" s="572"/>
      <c r="AH18" s="572"/>
      <c r="AI18" s="572"/>
      <c r="AJ18" s="572"/>
      <c r="AK18" s="572"/>
      <c r="AL18" s="572"/>
      <c r="AM18" s="572"/>
      <c r="AN18" s="572"/>
      <c r="AO18" s="572"/>
      <c r="AP18" s="572"/>
      <c r="AQ18" s="572"/>
      <c r="AR18" s="572"/>
      <c r="AS18" s="572"/>
      <c r="AT18" s="572"/>
      <c r="AU18" s="588"/>
      <c r="AV18" s="572"/>
      <c r="AW18" s="572"/>
      <c r="AX18" s="572"/>
      <c r="AY18" s="588"/>
      <c r="AZ18" s="572"/>
      <c r="BA18" s="572"/>
      <c r="BB18" s="572"/>
      <c r="BC18" s="588"/>
      <c r="BD18" s="572"/>
      <c r="BE18" s="572"/>
      <c r="BF18" s="572"/>
      <c r="BG18" s="589"/>
      <c r="BH18" s="590"/>
      <c r="BI18" s="590"/>
      <c r="BJ18" s="591"/>
      <c r="BK18" s="592"/>
      <c r="BL18" s="590"/>
      <c r="BM18" s="590"/>
      <c r="BN18" s="593"/>
      <c r="BO18" s="594"/>
      <c r="BP18" s="593"/>
      <c r="BQ18" s="593"/>
      <c r="BR18" s="595"/>
      <c r="BS18" s="593"/>
      <c r="BT18" s="593"/>
      <c r="BU18" s="593"/>
      <c r="BV18" s="593"/>
      <c r="BW18" s="596"/>
      <c r="BX18" s="590"/>
      <c r="BY18" s="590"/>
      <c r="BZ18" s="591"/>
      <c r="CA18" s="597"/>
      <c r="CB18" s="590"/>
      <c r="CC18" s="590"/>
    </row>
    <row r="19" spans="1:81" s="602" customFormat="1" ht="22.5">
      <c r="A19" s="599" t="s">
        <v>438</v>
      </c>
      <c r="B19" s="599" t="s">
        <v>439</v>
      </c>
      <c r="C19" s="600"/>
      <c r="D19" s="600"/>
      <c r="E19" s="600"/>
      <c r="F19" s="600"/>
      <c r="G19" s="600"/>
      <c r="H19" s="600"/>
      <c r="I19" s="600"/>
      <c r="J19" s="600"/>
      <c r="K19" s="600"/>
      <c r="L19" s="600"/>
      <c r="M19" s="600"/>
      <c r="N19" s="600"/>
      <c r="O19" s="600"/>
      <c r="P19" s="600"/>
      <c r="Q19" s="600"/>
      <c r="R19" s="600"/>
      <c r="S19" s="600"/>
      <c r="T19" s="600"/>
      <c r="U19" s="600"/>
      <c r="V19" s="600"/>
      <c r="W19" s="600"/>
      <c r="X19" s="600"/>
      <c r="Y19" s="600"/>
      <c r="Z19" s="600"/>
      <c r="AA19" s="600"/>
      <c r="AB19" s="600"/>
      <c r="AC19" s="600"/>
      <c r="AD19" s="600"/>
      <c r="AE19" s="600"/>
      <c r="AF19" s="600"/>
      <c r="AG19" s="600"/>
      <c r="AH19" s="600"/>
      <c r="AI19" s="600"/>
      <c r="AJ19" s="600"/>
      <c r="AK19" s="600"/>
      <c r="AL19" s="600"/>
      <c r="AM19" s="600"/>
      <c r="AN19" s="600"/>
      <c r="AO19" s="600"/>
      <c r="AP19" s="600"/>
      <c r="AQ19" s="600"/>
      <c r="AR19" s="600"/>
      <c r="AS19" s="600"/>
      <c r="AT19" s="600"/>
      <c r="AU19" s="600"/>
      <c r="AV19" s="600"/>
      <c r="AW19" s="600"/>
      <c r="AX19" s="600"/>
      <c r="AY19" s="600"/>
      <c r="AZ19" s="600"/>
      <c r="BA19" s="600"/>
      <c r="BB19" s="600"/>
      <c r="BC19" s="601">
        <f t="shared" ref="BC19:BP19" si="7">BC6+BC9+BC10+BC11++BC13+BC14</f>
        <v>14</v>
      </c>
      <c r="BD19" s="601">
        <f t="shared" si="7"/>
        <v>44</v>
      </c>
      <c r="BE19" s="601">
        <f t="shared" si="7"/>
        <v>25</v>
      </c>
      <c r="BF19" s="601">
        <f t="shared" si="7"/>
        <v>21</v>
      </c>
      <c r="BG19" s="578">
        <f t="shared" si="7"/>
        <v>34</v>
      </c>
      <c r="BH19" s="576">
        <f t="shared" si="7"/>
        <v>16</v>
      </c>
      <c r="BI19" s="576">
        <f t="shared" si="7"/>
        <v>22</v>
      </c>
      <c r="BJ19" s="577">
        <f t="shared" si="7"/>
        <v>-8</v>
      </c>
      <c r="BK19" s="576">
        <f t="shared" si="7"/>
        <v>47</v>
      </c>
      <c r="BL19" s="576">
        <f t="shared" si="7"/>
        <v>-42</v>
      </c>
      <c r="BM19" s="576">
        <f t="shared" si="7"/>
        <v>25</v>
      </c>
      <c r="BN19" s="576">
        <f t="shared" si="7"/>
        <v>2</v>
      </c>
      <c r="BO19" s="578">
        <f t="shared" si="7"/>
        <v>74</v>
      </c>
      <c r="BP19" s="576">
        <f t="shared" si="7"/>
        <v>37</v>
      </c>
      <c r="BQ19" s="576">
        <f>BQ6+BQ9+BQ10+BQ11++BQ13+BQ14+BQ12</f>
        <v>109</v>
      </c>
      <c r="BR19" s="577">
        <f>BR6+BR9+BR10+BR11++BR13+BR14+BR12</f>
        <v>112</v>
      </c>
      <c r="BS19" s="576">
        <f>BS6+BS9+BS10+BS11++BS13+BS14+BS12</f>
        <v>19</v>
      </c>
      <c r="BT19" s="576">
        <f t="shared" ref="BT19:BU19" si="8">BT6+BT9+BT10+BT11++BT13+BT14</f>
        <v>67</v>
      </c>
      <c r="BU19" s="576">
        <f t="shared" si="8"/>
        <v>52</v>
      </c>
      <c r="BV19" s="576">
        <f t="shared" ref="BV19" si="9">BV6+BV9+BV10+BV11++BV13+BV14</f>
        <v>60</v>
      </c>
      <c r="BW19" s="578">
        <f t="shared" ref="BW19:CB19" si="10">BW6+BW9+BW10+BW11++BW13+BW14+BW12</f>
        <v>108</v>
      </c>
      <c r="BX19" s="576">
        <f t="shared" si="10"/>
        <v>171</v>
      </c>
      <c r="BY19" s="576">
        <f t="shared" si="10"/>
        <v>116</v>
      </c>
      <c r="BZ19" s="577">
        <f t="shared" si="10"/>
        <v>126</v>
      </c>
      <c r="CA19" s="578">
        <f t="shared" si="10"/>
        <v>41</v>
      </c>
      <c r="CB19" s="576">
        <f t="shared" si="10"/>
        <v>108</v>
      </c>
      <c r="CC19" s="576">
        <f t="shared" ref="CC19" si="11">CC6+CC9+CC10+CC11++CC13+CC14+CC12</f>
        <v>67</v>
      </c>
    </row>
    <row r="20" spans="1:81" s="66" customFormat="1" ht="11.25">
      <c r="A20" s="67"/>
      <c r="B20" s="509"/>
      <c r="C20" s="483"/>
      <c r="D20" s="483"/>
      <c r="E20" s="483"/>
      <c r="F20" s="483"/>
      <c r="G20" s="483"/>
      <c r="H20" s="483"/>
      <c r="I20" s="483"/>
      <c r="J20" s="483"/>
      <c r="K20" s="483"/>
      <c r="L20" s="483"/>
      <c r="M20" s="483"/>
      <c r="N20" s="483"/>
      <c r="O20" s="483"/>
      <c r="P20" s="483"/>
      <c r="Q20" s="483"/>
      <c r="R20" s="483"/>
      <c r="S20" s="483"/>
      <c r="T20" s="483"/>
      <c r="U20" s="483"/>
      <c r="V20" s="483"/>
      <c r="W20" s="483"/>
      <c r="X20" s="483"/>
      <c r="Y20" s="483"/>
      <c r="Z20" s="483"/>
      <c r="AA20" s="483"/>
      <c r="AB20" s="483"/>
      <c r="AC20" s="483"/>
      <c r="AD20" s="483"/>
      <c r="AE20" s="483"/>
      <c r="AF20" s="483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3"/>
      <c r="AR20" s="483"/>
      <c r="AS20" s="483"/>
      <c r="AT20" s="483"/>
      <c r="AU20" s="483"/>
      <c r="AV20" s="483"/>
      <c r="AW20" s="483"/>
      <c r="AX20" s="483"/>
      <c r="AY20" s="483"/>
      <c r="AZ20" s="483"/>
      <c r="BA20" s="483"/>
      <c r="BB20" s="483"/>
      <c r="BC20" s="484"/>
      <c r="BD20" s="484"/>
      <c r="BE20" s="484"/>
      <c r="BF20" s="484"/>
      <c r="BG20" s="486"/>
      <c r="BH20" s="484"/>
      <c r="BI20" s="484"/>
      <c r="BJ20" s="495"/>
      <c r="BK20" s="484"/>
      <c r="BL20" s="484"/>
      <c r="BM20" s="484"/>
      <c r="BN20" s="484"/>
      <c r="BO20" s="486"/>
      <c r="BP20" s="484"/>
      <c r="BQ20" s="484"/>
      <c r="BR20" s="495"/>
      <c r="BS20" s="484"/>
      <c r="BT20" s="484"/>
      <c r="BU20" s="484"/>
      <c r="BV20" s="484"/>
      <c r="BW20" s="486"/>
      <c r="BX20" s="484"/>
      <c r="BY20" s="484"/>
      <c r="BZ20" s="495"/>
      <c r="CA20" s="486"/>
      <c r="CB20" s="484"/>
      <c r="CC20" s="484"/>
    </row>
    <row r="21" spans="1:81" s="66" customFormat="1" ht="22.5">
      <c r="A21" s="67" t="s">
        <v>440</v>
      </c>
      <c r="B21" s="509" t="s">
        <v>441</v>
      </c>
      <c r="C21" s="483"/>
      <c r="D21" s="483"/>
      <c r="E21" s="483"/>
      <c r="F21" s="483"/>
      <c r="G21" s="483"/>
      <c r="H21" s="483"/>
      <c r="I21" s="483"/>
      <c r="J21" s="483"/>
      <c r="K21" s="483"/>
      <c r="L21" s="483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97"/>
      <c r="AR21" s="497"/>
      <c r="AS21" s="497"/>
      <c r="AT21" s="497"/>
      <c r="AU21" s="497"/>
      <c r="AV21" s="497"/>
      <c r="AW21" s="497"/>
      <c r="AX21" s="497"/>
      <c r="AY21" s="497"/>
      <c r="AZ21" s="497"/>
      <c r="BA21" s="497"/>
      <c r="BB21" s="497"/>
      <c r="BC21" s="514">
        <v>7</v>
      </c>
      <c r="BD21" s="514">
        <v>0</v>
      </c>
      <c r="BE21" s="514">
        <v>0</v>
      </c>
      <c r="BF21" s="514">
        <v>0</v>
      </c>
      <c r="BG21" s="499">
        <v>0</v>
      </c>
      <c r="BH21" s="498">
        <v>0</v>
      </c>
      <c r="BI21" s="498">
        <v>0</v>
      </c>
      <c r="BJ21" s="500">
        <v>3</v>
      </c>
      <c r="BK21" s="498">
        <v>-4</v>
      </c>
      <c r="BL21" s="498">
        <v>-12</v>
      </c>
      <c r="BM21" s="498">
        <v>-9</v>
      </c>
      <c r="BN21" s="498">
        <v>0</v>
      </c>
      <c r="BO21" s="499">
        <v>0</v>
      </c>
      <c r="BP21" s="498">
        <v>0</v>
      </c>
      <c r="BQ21" s="498">
        <v>0</v>
      </c>
      <c r="BR21" s="500">
        <v>0</v>
      </c>
      <c r="BS21" s="498">
        <v>-6</v>
      </c>
      <c r="BT21" s="498">
        <v>1</v>
      </c>
      <c r="BU21" s="498">
        <v>-2</v>
      </c>
      <c r="BV21" s="498">
        <v>1</v>
      </c>
      <c r="BW21" s="499">
        <v>1</v>
      </c>
      <c r="BX21" s="498">
        <v>-4</v>
      </c>
      <c r="BY21" s="498">
        <v>-1</v>
      </c>
      <c r="BZ21" s="500">
        <v>0</v>
      </c>
      <c r="CA21" s="499">
        <v>-1</v>
      </c>
      <c r="CB21" s="498">
        <v>0</v>
      </c>
      <c r="CC21" s="498">
        <v>-1</v>
      </c>
    </row>
    <row r="22" spans="1:81" s="66" customFormat="1" ht="22.5">
      <c r="A22" s="67" t="s">
        <v>442</v>
      </c>
      <c r="B22" s="509" t="s">
        <v>443</v>
      </c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  <c r="R22" s="483"/>
      <c r="S22" s="483"/>
      <c r="T22" s="483"/>
      <c r="U22" s="483"/>
      <c r="V22" s="483"/>
      <c r="W22" s="483"/>
      <c r="X22" s="483"/>
      <c r="Y22" s="483"/>
      <c r="Z22" s="483"/>
      <c r="AA22" s="483"/>
      <c r="AB22" s="483"/>
      <c r="AC22" s="483"/>
      <c r="AD22" s="483"/>
      <c r="AE22" s="483"/>
      <c r="AF22" s="483"/>
      <c r="AG22" s="483"/>
      <c r="AH22" s="483"/>
      <c r="AI22" s="483"/>
      <c r="AJ22" s="483"/>
      <c r="AK22" s="483"/>
      <c r="AL22" s="483"/>
      <c r="AM22" s="483"/>
      <c r="AN22" s="483"/>
      <c r="AO22" s="483"/>
      <c r="AP22" s="483"/>
      <c r="AQ22" s="497"/>
      <c r="AR22" s="497"/>
      <c r="AS22" s="497"/>
      <c r="AT22" s="497"/>
      <c r="AU22" s="497"/>
      <c r="AV22" s="497"/>
      <c r="AW22" s="497"/>
      <c r="AX22" s="497"/>
      <c r="AY22" s="497"/>
      <c r="AZ22" s="497"/>
      <c r="BA22" s="497"/>
      <c r="BB22" s="497"/>
      <c r="BC22" s="514">
        <v>2</v>
      </c>
      <c r="BD22" s="514">
        <v>11</v>
      </c>
      <c r="BE22" s="514">
        <v>5</v>
      </c>
      <c r="BF22" s="514">
        <v>5</v>
      </c>
      <c r="BG22" s="499">
        <v>0</v>
      </c>
      <c r="BH22" s="498">
        <v>1</v>
      </c>
      <c r="BI22" s="498">
        <v>4</v>
      </c>
      <c r="BJ22" s="500">
        <v>26</v>
      </c>
      <c r="BK22" s="498">
        <v>2</v>
      </c>
      <c r="BL22" s="498">
        <v>18</v>
      </c>
      <c r="BM22" s="498">
        <v>0</v>
      </c>
      <c r="BN22" s="498">
        <v>0</v>
      </c>
      <c r="BO22" s="499">
        <v>1</v>
      </c>
      <c r="BP22" s="498">
        <v>2</v>
      </c>
      <c r="BQ22" s="498">
        <v>3</v>
      </c>
      <c r="BR22" s="500">
        <v>-12</v>
      </c>
      <c r="BS22" s="498">
        <v>2</v>
      </c>
      <c r="BT22" s="498">
        <v>3</v>
      </c>
      <c r="BU22" s="498">
        <v>2</v>
      </c>
      <c r="BV22" s="498">
        <v>-18</v>
      </c>
      <c r="BW22" s="499">
        <v>0</v>
      </c>
      <c r="BX22" s="498">
        <v>4</v>
      </c>
      <c r="BY22" s="498">
        <v>4</v>
      </c>
      <c r="BZ22" s="500">
        <v>43</v>
      </c>
      <c r="CA22" s="499">
        <v>0</v>
      </c>
      <c r="CB22" s="498">
        <v>36</v>
      </c>
      <c r="CC22" s="498">
        <v>-18</v>
      </c>
    </row>
    <row r="23" spans="1:81" s="66" customFormat="1" ht="11.25" customHeight="1">
      <c r="A23" s="67" t="s">
        <v>444</v>
      </c>
      <c r="B23" s="509" t="s">
        <v>445</v>
      </c>
      <c r="C23" s="483"/>
      <c r="D23" s="483"/>
      <c r="E23" s="483"/>
      <c r="F23" s="483"/>
      <c r="G23" s="483"/>
      <c r="H23" s="483"/>
      <c r="I23" s="483"/>
      <c r="J23" s="483"/>
      <c r="K23" s="483"/>
      <c r="L23" s="483"/>
      <c r="M23" s="483"/>
      <c r="N23" s="483"/>
      <c r="O23" s="483"/>
      <c r="P23" s="483"/>
      <c r="Q23" s="483"/>
      <c r="R23" s="483"/>
      <c r="S23" s="483"/>
      <c r="T23" s="483"/>
      <c r="U23" s="483"/>
      <c r="V23" s="483"/>
      <c r="W23" s="483"/>
      <c r="X23" s="483"/>
      <c r="Y23" s="483"/>
      <c r="Z23" s="483"/>
      <c r="AA23" s="483"/>
      <c r="AB23" s="483"/>
      <c r="AC23" s="483"/>
      <c r="AD23" s="483"/>
      <c r="AE23" s="483"/>
      <c r="AF23" s="483"/>
      <c r="AG23" s="483"/>
      <c r="AH23" s="483"/>
      <c r="AI23" s="483"/>
      <c r="AJ23" s="483"/>
      <c r="AK23" s="483"/>
      <c r="AL23" s="483"/>
      <c r="AM23" s="483"/>
      <c r="AN23" s="483"/>
      <c r="AO23" s="483"/>
      <c r="AP23" s="483"/>
      <c r="AQ23" s="497"/>
      <c r="AR23" s="497"/>
      <c r="AS23" s="497"/>
      <c r="AT23" s="497"/>
      <c r="AU23" s="497"/>
      <c r="AV23" s="497"/>
      <c r="AW23" s="497"/>
      <c r="AX23" s="497"/>
      <c r="AY23" s="497"/>
      <c r="AZ23" s="497"/>
      <c r="BA23" s="497"/>
      <c r="BB23" s="497"/>
      <c r="BC23" s="514" t="s">
        <v>14</v>
      </c>
      <c r="BD23" s="514" t="s">
        <v>14</v>
      </c>
      <c r="BE23" s="514" t="s">
        <v>14</v>
      </c>
      <c r="BF23" s="514" t="s">
        <v>14</v>
      </c>
      <c r="BG23" s="499" t="s">
        <v>14</v>
      </c>
      <c r="BH23" s="498" t="s">
        <v>14</v>
      </c>
      <c r="BI23" s="498" t="s">
        <v>14</v>
      </c>
      <c r="BJ23" s="500" t="s">
        <v>14</v>
      </c>
      <c r="BK23" s="498" t="s">
        <v>14</v>
      </c>
      <c r="BL23" s="498" t="s">
        <v>14</v>
      </c>
      <c r="BM23" s="498" t="s">
        <v>14</v>
      </c>
      <c r="BN23" s="498" t="s">
        <v>14</v>
      </c>
      <c r="BO23" s="499" t="s">
        <v>14</v>
      </c>
      <c r="BP23" s="498" t="s">
        <v>14</v>
      </c>
      <c r="BQ23" s="498" t="s">
        <v>14</v>
      </c>
      <c r="BR23" s="500" t="s">
        <v>14</v>
      </c>
      <c r="BS23" s="498" t="s">
        <v>14</v>
      </c>
      <c r="BT23" s="498" t="s">
        <v>14</v>
      </c>
      <c r="BU23" s="498" t="s">
        <v>14</v>
      </c>
      <c r="BV23" s="498" t="s">
        <v>14</v>
      </c>
      <c r="BW23" s="499" t="s">
        <v>14</v>
      </c>
      <c r="BX23" s="498" t="s">
        <v>14</v>
      </c>
      <c r="BY23" s="498" t="s">
        <v>14</v>
      </c>
      <c r="BZ23" s="500" t="s">
        <v>14</v>
      </c>
      <c r="CA23" s="499" t="s">
        <v>14</v>
      </c>
      <c r="CB23" s="498" t="s">
        <v>14</v>
      </c>
      <c r="CC23" s="498" t="s">
        <v>14</v>
      </c>
    </row>
    <row r="24" spans="1:81" s="66" customFormat="1" ht="11.25" customHeight="1">
      <c r="A24" s="67" t="s">
        <v>447</v>
      </c>
      <c r="B24" s="509" t="s">
        <v>448</v>
      </c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3"/>
      <c r="R24" s="483"/>
      <c r="S24" s="483"/>
      <c r="T24" s="483"/>
      <c r="U24" s="483"/>
      <c r="V24" s="483"/>
      <c r="W24" s="483"/>
      <c r="X24" s="483"/>
      <c r="Y24" s="483"/>
      <c r="Z24" s="483"/>
      <c r="AA24" s="483"/>
      <c r="AB24" s="483"/>
      <c r="AC24" s="483"/>
      <c r="AD24" s="483"/>
      <c r="AE24" s="483"/>
      <c r="AF24" s="483"/>
      <c r="AG24" s="483"/>
      <c r="AH24" s="483"/>
      <c r="AI24" s="483"/>
      <c r="AJ24" s="483"/>
      <c r="AK24" s="483"/>
      <c r="AL24" s="483"/>
      <c r="AM24" s="483"/>
      <c r="AN24" s="483"/>
      <c r="AO24" s="483"/>
      <c r="AP24" s="483"/>
      <c r="AQ24" s="497"/>
      <c r="AR24" s="497"/>
      <c r="AS24" s="497"/>
      <c r="AT24" s="497"/>
      <c r="AU24" s="497"/>
      <c r="AV24" s="497"/>
      <c r="AW24" s="497"/>
      <c r="AX24" s="497"/>
      <c r="AY24" s="497"/>
      <c r="AZ24" s="497"/>
      <c r="BA24" s="497"/>
      <c r="BB24" s="497"/>
      <c r="BC24" s="514" t="s">
        <v>14</v>
      </c>
      <c r="BD24" s="514" t="s">
        <v>14</v>
      </c>
      <c r="BE24" s="514" t="s">
        <v>14</v>
      </c>
      <c r="BF24" s="514" t="s">
        <v>14</v>
      </c>
      <c r="BG24" s="499" t="s">
        <v>14</v>
      </c>
      <c r="BH24" s="498" t="s">
        <v>14</v>
      </c>
      <c r="BI24" s="498" t="s">
        <v>14</v>
      </c>
      <c r="BJ24" s="500" t="s">
        <v>14</v>
      </c>
      <c r="BK24" s="498" t="s">
        <v>14</v>
      </c>
      <c r="BL24" s="498" t="s">
        <v>14</v>
      </c>
      <c r="BM24" s="498" t="s">
        <v>14</v>
      </c>
      <c r="BN24" s="498" t="s">
        <v>14</v>
      </c>
      <c r="BO24" s="499" t="s">
        <v>14</v>
      </c>
      <c r="BP24" s="498" t="s">
        <v>14</v>
      </c>
      <c r="BQ24" s="498" t="s">
        <v>14</v>
      </c>
      <c r="BR24" s="500" t="s">
        <v>14</v>
      </c>
      <c r="BS24" s="498" t="s">
        <v>14</v>
      </c>
      <c r="BT24" s="498" t="s">
        <v>14</v>
      </c>
      <c r="BU24" s="498" t="s">
        <v>14</v>
      </c>
      <c r="BV24" s="498" t="s">
        <v>14</v>
      </c>
      <c r="BW24" s="499" t="s">
        <v>14</v>
      </c>
      <c r="BX24" s="498" t="s">
        <v>14</v>
      </c>
      <c r="BY24" s="498" t="s">
        <v>14</v>
      </c>
      <c r="BZ24" s="500" t="s">
        <v>14</v>
      </c>
      <c r="CA24" s="499" t="s">
        <v>14</v>
      </c>
      <c r="CB24" s="498" t="s">
        <v>14</v>
      </c>
      <c r="CC24" s="498" t="s">
        <v>14</v>
      </c>
    </row>
    <row r="25" spans="1:81" s="52" customFormat="1" ht="11.25">
      <c r="A25" s="69" t="s">
        <v>449</v>
      </c>
      <c r="B25" s="567" t="s">
        <v>450</v>
      </c>
      <c r="C25" s="483"/>
      <c r="D25" s="483"/>
      <c r="E25" s="483"/>
      <c r="F25" s="483"/>
      <c r="G25" s="483"/>
      <c r="H25" s="483"/>
      <c r="I25" s="483"/>
      <c r="J25" s="483"/>
      <c r="K25" s="483"/>
      <c r="L25" s="483"/>
      <c r="M25" s="483"/>
      <c r="N25" s="483"/>
      <c r="O25" s="483"/>
      <c r="P25" s="483"/>
      <c r="Q25" s="483"/>
      <c r="R25" s="483"/>
      <c r="S25" s="483"/>
      <c r="T25" s="483"/>
      <c r="U25" s="483"/>
      <c r="V25" s="483"/>
      <c r="W25" s="483"/>
      <c r="X25" s="483"/>
      <c r="Y25" s="483"/>
      <c r="Z25" s="483"/>
      <c r="AA25" s="483"/>
      <c r="AB25" s="483"/>
      <c r="AC25" s="483"/>
      <c r="AD25" s="483"/>
      <c r="AE25" s="483"/>
      <c r="AF25" s="483"/>
      <c r="AG25" s="483"/>
      <c r="AH25" s="483"/>
      <c r="AI25" s="483"/>
      <c r="AJ25" s="483"/>
      <c r="AK25" s="483"/>
      <c r="AL25" s="483"/>
      <c r="AM25" s="483"/>
      <c r="AN25" s="483"/>
      <c r="AO25" s="483"/>
      <c r="AP25" s="483"/>
      <c r="AQ25" s="497"/>
      <c r="AR25" s="497"/>
      <c r="AS25" s="497"/>
      <c r="AT25" s="497"/>
      <c r="AU25" s="497"/>
      <c r="AV25" s="497"/>
      <c r="AW25" s="497"/>
      <c r="AX25" s="497"/>
      <c r="AY25" s="497"/>
      <c r="AZ25" s="497"/>
      <c r="BA25" s="497"/>
      <c r="BB25" s="497"/>
      <c r="BC25" s="514">
        <v>0</v>
      </c>
      <c r="BD25" s="514">
        <v>8</v>
      </c>
      <c r="BE25" s="514">
        <v>0</v>
      </c>
      <c r="BF25" s="514">
        <v>0</v>
      </c>
      <c r="BG25" s="499">
        <v>0</v>
      </c>
      <c r="BH25" s="498">
        <v>7</v>
      </c>
      <c r="BI25" s="498">
        <v>0</v>
      </c>
      <c r="BJ25" s="500">
        <v>0</v>
      </c>
      <c r="BK25" s="498">
        <v>0</v>
      </c>
      <c r="BL25" s="498">
        <v>7</v>
      </c>
      <c r="BM25" s="498">
        <v>0</v>
      </c>
      <c r="BN25" s="498">
        <v>0</v>
      </c>
      <c r="BO25" s="499">
        <v>0</v>
      </c>
      <c r="BP25" s="498">
        <v>7</v>
      </c>
      <c r="BQ25" s="498">
        <v>0</v>
      </c>
      <c r="BR25" s="500">
        <v>0</v>
      </c>
      <c r="BS25" s="498">
        <v>0</v>
      </c>
      <c r="BT25" s="498">
        <v>8</v>
      </c>
      <c r="BU25" s="498">
        <v>0</v>
      </c>
      <c r="BV25" s="498">
        <v>0</v>
      </c>
      <c r="BW25" s="499">
        <v>0</v>
      </c>
      <c r="BX25" s="498">
        <v>8</v>
      </c>
      <c r="BY25" s="498">
        <v>0</v>
      </c>
      <c r="BZ25" s="500">
        <v>0</v>
      </c>
      <c r="CA25" s="499">
        <v>0</v>
      </c>
      <c r="CB25" s="498">
        <v>50</v>
      </c>
      <c r="CC25" s="498">
        <v>0</v>
      </c>
    </row>
    <row r="26" spans="1:81" s="52" customFormat="1" ht="11.25" customHeight="1">
      <c r="A26" s="69" t="s">
        <v>451</v>
      </c>
      <c r="B26" s="567" t="s">
        <v>452</v>
      </c>
      <c r="C26" s="483"/>
      <c r="D26" s="483"/>
      <c r="E26" s="483"/>
      <c r="F26" s="483"/>
      <c r="G26" s="483"/>
      <c r="H26" s="483"/>
      <c r="I26" s="483"/>
      <c r="J26" s="483"/>
      <c r="K26" s="483"/>
      <c r="L26" s="483"/>
      <c r="M26" s="483"/>
      <c r="N26" s="483"/>
      <c r="O26" s="483"/>
      <c r="P26" s="483"/>
      <c r="Q26" s="483"/>
      <c r="R26" s="483"/>
      <c r="S26" s="483"/>
      <c r="T26" s="483"/>
      <c r="U26" s="483"/>
      <c r="V26" s="483"/>
      <c r="W26" s="483"/>
      <c r="X26" s="483"/>
      <c r="Y26" s="483"/>
      <c r="Z26" s="483"/>
      <c r="AA26" s="483"/>
      <c r="AB26" s="483"/>
      <c r="AC26" s="483"/>
      <c r="AD26" s="483"/>
      <c r="AE26" s="483"/>
      <c r="AF26" s="483"/>
      <c r="AG26" s="483"/>
      <c r="AH26" s="483"/>
      <c r="AI26" s="483"/>
      <c r="AJ26" s="483"/>
      <c r="AK26" s="483"/>
      <c r="AL26" s="483"/>
      <c r="AM26" s="483"/>
      <c r="AN26" s="483"/>
      <c r="AO26" s="483"/>
      <c r="AP26" s="483"/>
      <c r="AQ26" s="497"/>
      <c r="AR26" s="497"/>
      <c r="AS26" s="497"/>
      <c r="AT26" s="497"/>
      <c r="AU26" s="497"/>
      <c r="AV26" s="497"/>
      <c r="AW26" s="497"/>
      <c r="AX26" s="497"/>
      <c r="AY26" s="497"/>
      <c r="AZ26" s="497"/>
      <c r="BA26" s="497"/>
      <c r="BB26" s="497"/>
      <c r="BC26" s="514" t="s">
        <v>446</v>
      </c>
      <c r="BD26" s="514" t="s">
        <v>446</v>
      </c>
      <c r="BE26" s="514" t="s">
        <v>446</v>
      </c>
      <c r="BF26" s="515" t="s">
        <v>14</v>
      </c>
      <c r="BG26" s="499" t="s">
        <v>14</v>
      </c>
      <c r="BH26" s="498" t="s">
        <v>14</v>
      </c>
      <c r="BI26" s="498" t="s">
        <v>14</v>
      </c>
      <c r="BJ26" s="500" t="s">
        <v>14</v>
      </c>
      <c r="BK26" s="498" t="s">
        <v>14</v>
      </c>
      <c r="BL26" s="498" t="s">
        <v>14</v>
      </c>
      <c r="BM26" s="498" t="s">
        <v>14</v>
      </c>
      <c r="BN26" s="498" t="s">
        <v>14</v>
      </c>
      <c r="BO26" s="499" t="s">
        <v>14</v>
      </c>
      <c r="BP26" s="498" t="s">
        <v>14</v>
      </c>
      <c r="BQ26" s="498" t="s">
        <v>14</v>
      </c>
      <c r="BR26" s="500" t="s">
        <v>14</v>
      </c>
      <c r="BS26" s="498" t="s">
        <v>14</v>
      </c>
      <c r="BT26" s="498" t="s">
        <v>14</v>
      </c>
      <c r="BU26" s="498" t="s">
        <v>14</v>
      </c>
      <c r="BV26" s="498" t="s">
        <v>14</v>
      </c>
      <c r="BW26" s="499" t="s">
        <v>14</v>
      </c>
      <c r="BX26" s="498" t="s">
        <v>14</v>
      </c>
      <c r="BY26" s="498" t="s">
        <v>14</v>
      </c>
      <c r="BZ26" s="500" t="s">
        <v>14</v>
      </c>
      <c r="CA26" s="499" t="s">
        <v>14</v>
      </c>
      <c r="CB26" s="498" t="s">
        <v>14</v>
      </c>
      <c r="CC26" s="498" t="s">
        <v>14</v>
      </c>
    </row>
    <row r="27" spans="1:81" s="52" customFormat="1" ht="11.25" customHeight="1">
      <c r="A27" s="67" t="s">
        <v>453</v>
      </c>
      <c r="B27" s="509" t="s">
        <v>454</v>
      </c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483"/>
      <c r="AE27" s="483"/>
      <c r="AF27" s="483"/>
      <c r="AG27" s="483"/>
      <c r="AH27" s="483"/>
      <c r="AI27" s="483"/>
      <c r="AJ27" s="483"/>
      <c r="AK27" s="483"/>
      <c r="AL27" s="483"/>
      <c r="AM27" s="483"/>
      <c r="AN27" s="483"/>
      <c r="AO27" s="483"/>
      <c r="AP27" s="483"/>
      <c r="AQ27" s="497"/>
      <c r="AR27" s="497"/>
      <c r="AS27" s="497"/>
      <c r="AT27" s="497"/>
      <c r="AU27" s="497"/>
      <c r="AV27" s="497"/>
      <c r="AW27" s="497"/>
      <c r="AX27" s="497"/>
      <c r="AY27" s="497"/>
      <c r="AZ27" s="497"/>
      <c r="BA27" s="497"/>
      <c r="BB27" s="497"/>
      <c r="BC27" s="514" t="s">
        <v>446</v>
      </c>
      <c r="BD27" s="514" t="s">
        <v>446</v>
      </c>
      <c r="BE27" s="514" t="s">
        <v>446</v>
      </c>
      <c r="BF27" s="515" t="s">
        <v>14</v>
      </c>
      <c r="BG27" s="499" t="s">
        <v>14</v>
      </c>
      <c r="BH27" s="498" t="s">
        <v>14</v>
      </c>
      <c r="BI27" s="498" t="s">
        <v>14</v>
      </c>
      <c r="BJ27" s="500" t="s">
        <v>14</v>
      </c>
      <c r="BK27" s="498" t="s">
        <v>14</v>
      </c>
      <c r="BL27" s="498" t="s">
        <v>14</v>
      </c>
      <c r="BM27" s="498" t="s">
        <v>14</v>
      </c>
      <c r="BN27" s="498" t="s">
        <v>14</v>
      </c>
      <c r="BO27" s="499" t="s">
        <v>14</v>
      </c>
      <c r="BP27" s="498" t="s">
        <v>14</v>
      </c>
      <c r="BQ27" s="498" t="s">
        <v>14</v>
      </c>
      <c r="BR27" s="500" t="s">
        <v>14</v>
      </c>
      <c r="BS27" s="498" t="s">
        <v>14</v>
      </c>
      <c r="BT27" s="498" t="s">
        <v>14</v>
      </c>
      <c r="BU27" s="498" t="s">
        <v>14</v>
      </c>
      <c r="BV27" s="498" t="s">
        <v>14</v>
      </c>
      <c r="BW27" s="499" t="s">
        <v>14</v>
      </c>
      <c r="BX27" s="498" t="s">
        <v>14</v>
      </c>
      <c r="BY27" s="498" t="s">
        <v>14</v>
      </c>
      <c r="BZ27" s="500" t="s">
        <v>14</v>
      </c>
      <c r="CA27" s="499" t="s">
        <v>14</v>
      </c>
      <c r="CB27" s="498" t="s">
        <v>14</v>
      </c>
      <c r="CC27" s="498" t="s">
        <v>14</v>
      </c>
    </row>
    <row r="28" spans="1:81" s="579" customFormat="1" ht="11.25">
      <c r="A28" s="599" t="s">
        <v>455</v>
      </c>
      <c r="B28" s="599" t="s">
        <v>456</v>
      </c>
      <c r="C28" s="600"/>
      <c r="D28" s="600"/>
      <c r="E28" s="600"/>
      <c r="F28" s="600"/>
      <c r="G28" s="600"/>
      <c r="H28" s="600"/>
      <c r="I28" s="600"/>
      <c r="J28" s="600"/>
      <c r="K28" s="600"/>
      <c r="L28" s="600"/>
      <c r="M28" s="600"/>
      <c r="N28" s="600"/>
      <c r="O28" s="600"/>
      <c r="P28" s="600"/>
      <c r="Q28" s="600"/>
      <c r="R28" s="600"/>
      <c r="S28" s="600"/>
      <c r="T28" s="600"/>
      <c r="U28" s="600"/>
      <c r="V28" s="600"/>
      <c r="W28" s="600"/>
      <c r="X28" s="600"/>
      <c r="Y28" s="600"/>
      <c r="Z28" s="600"/>
      <c r="AA28" s="600"/>
      <c r="AB28" s="600"/>
      <c r="AC28" s="600"/>
      <c r="AD28" s="600"/>
      <c r="AE28" s="600"/>
      <c r="AF28" s="600"/>
      <c r="AG28" s="600"/>
      <c r="AH28" s="600"/>
      <c r="AI28" s="600"/>
      <c r="AJ28" s="600"/>
      <c r="AK28" s="600"/>
      <c r="AL28" s="600"/>
      <c r="AM28" s="600"/>
      <c r="AN28" s="600"/>
      <c r="AO28" s="600"/>
      <c r="AP28" s="600"/>
      <c r="AQ28" s="600"/>
      <c r="AR28" s="600"/>
      <c r="AS28" s="600"/>
      <c r="AT28" s="600"/>
      <c r="AU28" s="534"/>
      <c r="AV28" s="600"/>
      <c r="AW28" s="600"/>
      <c r="AX28" s="600"/>
      <c r="AY28" s="600"/>
      <c r="AZ28" s="600"/>
      <c r="BA28" s="600"/>
      <c r="BB28" s="600"/>
      <c r="BC28" s="601">
        <f t="shared" ref="BC28:BS28" si="12">SUM(BC21:BC27)</f>
        <v>9</v>
      </c>
      <c r="BD28" s="601">
        <f t="shared" si="12"/>
        <v>19</v>
      </c>
      <c r="BE28" s="601">
        <f t="shared" si="12"/>
        <v>5</v>
      </c>
      <c r="BF28" s="601">
        <f t="shared" si="12"/>
        <v>5</v>
      </c>
      <c r="BG28" s="578">
        <f t="shared" si="12"/>
        <v>0</v>
      </c>
      <c r="BH28" s="576">
        <f t="shared" si="12"/>
        <v>8</v>
      </c>
      <c r="BI28" s="576">
        <f t="shared" si="12"/>
        <v>4</v>
      </c>
      <c r="BJ28" s="577">
        <f t="shared" si="12"/>
        <v>29</v>
      </c>
      <c r="BK28" s="576">
        <f t="shared" si="12"/>
        <v>-2</v>
      </c>
      <c r="BL28" s="576">
        <f t="shared" si="12"/>
        <v>13</v>
      </c>
      <c r="BM28" s="576">
        <f t="shared" si="12"/>
        <v>-9</v>
      </c>
      <c r="BN28" s="576">
        <f t="shared" si="12"/>
        <v>0</v>
      </c>
      <c r="BO28" s="578">
        <f t="shared" si="12"/>
        <v>1</v>
      </c>
      <c r="BP28" s="576">
        <f t="shared" si="12"/>
        <v>9</v>
      </c>
      <c r="BQ28" s="576">
        <f t="shared" si="12"/>
        <v>3</v>
      </c>
      <c r="BR28" s="577">
        <f t="shared" si="12"/>
        <v>-12</v>
      </c>
      <c r="BS28" s="576">
        <f t="shared" si="12"/>
        <v>-4</v>
      </c>
      <c r="BT28" s="576">
        <f t="shared" ref="BT28:BU28" si="13">SUM(BT21:BT27)</f>
        <v>12</v>
      </c>
      <c r="BU28" s="576">
        <f t="shared" si="13"/>
        <v>0</v>
      </c>
      <c r="BV28" s="576">
        <f t="shared" ref="BV28:BW28" si="14">SUM(BV21:BV27)</f>
        <v>-17</v>
      </c>
      <c r="BW28" s="578">
        <f t="shared" si="14"/>
        <v>1</v>
      </c>
      <c r="BX28" s="576">
        <f t="shared" ref="BX28:BY28" si="15">SUM(BX21:BX27)</f>
        <v>8</v>
      </c>
      <c r="BY28" s="576">
        <f t="shared" si="15"/>
        <v>3</v>
      </c>
      <c r="BZ28" s="577">
        <f t="shared" ref="BZ28:CB28" si="16">SUM(BZ21:BZ27)</f>
        <v>43</v>
      </c>
      <c r="CA28" s="578">
        <f t="shared" si="16"/>
        <v>-1</v>
      </c>
      <c r="CB28" s="576">
        <f t="shared" si="16"/>
        <v>86</v>
      </c>
      <c r="CC28" s="576">
        <f t="shared" ref="CC28" si="17">SUM(CC21:CC27)</f>
        <v>-19</v>
      </c>
    </row>
    <row r="29" spans="1:81" s="52" customFormat="1" ht="11.25">
      <c r="A29" s="74"/>
      <c r="B29" s="598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3"/>
      <c r="T29" s="483"/>
      <c r="U29" s="483"/>
      <c r="V29" s="483"/>
      <c r="W29" s="483"/>
      <c r="X29" s="483"/>
      <c r="Y29" s="483"/>
      <c r="Z29" s="483"/>
      <c r="AA29" s="483"/>
      <c r="AB29" s="483"/>
      <c r="AC29" s="483"/>
      <c r="AD29" s="483"/>
      <c r="AE29" s="483"/>
      <c r="AF29" s="483"/>
      <c r="AG29" s="483"/>
      <c r="AH29" s="483"/>
      <c r="AI29" s="483"/>
      <c r="AJ29" s="483"/>
      <c r="AK29" s="483"/>
      <c r="AL29" s="483"/>
      <c r="AM29" s="483"/>
      <c r="AN29" s="483"/>
      <c r="AO29" s="483"/>
      <c r="AP29" s="483"/>
      <c r="AQ29" s="483"/>
      <c r="AR29" s="483"/>
      <c r="AS29" s="483"/>
      <c r="AT29" s="483"/>
      <c r="AU29" s="483"/>
      <c r="AV29" s="483"/>
      <c r="AW29" s="483"/>
      <c r="AX29" s="483"/>
      <c r="AY29" s="483"/>
      <c r="AZ29" s="483"/>
      <c r="BA29" s="483"/>
      <c r="BB29" s="483"/>
      <c r="BC29" s="484"/>
      <c r="BD29" s="484"/>
      <c r="BE29" s="484"/>
      <c r="BF29" s="484"/>
      <c r="BG29" s="486"/>
      <c r="BH29" s="484"/>
      <c r="BI29" s="484"/>
      <c r="BJ29" s="495"/>
      <c r="BK29" s="484"/>
      <c r="BL29" s="484"/>
      <c r="BM29" s="484"/>
      <c r="BN29" s="484"/>
      <c r="BO29" s="486"/>
      <c r="BP29" s="484"/>
      <c r="BQ29" s="484"/>
      <c r="BR29" s="495"/>
      <c r="BS29" s="484"/>
      <c r="BT29" s="484"/>
      <c r="BU29" s="484"/>
      <c r="BV29" s="484"/>
      <c r="BW29" s="486"/>
      <c r="BX29" s="484"/>
      <c r="BY29" s="484"/>
      <c r="BZ29" s="495"/>
      <c r="CA29" s="486"/>
      <c r="CB29" s="484"/>
      <c r="CC29" s="484"/>
    </row>
    <row r="30" spans="1:81" s="52" customFormat="1" ht="11.25">
      <c r="A30" s="57" t="s">
        <v>457</v>
      </c>
      <c r="B30" s="503" t="s">
        <v>458</v>
      </c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3"/>
      <c r="T30" s="483"/>
      <c r="U30" s="483"/>
      <c r="V30" s="483"/>
      <c r="W30" s="483"/>
      <c r="X30" s="483"/>
      <c r="Y30" s="483"/>
      <c r="Z30" s="483"/>
      <c r="AA30" s="483"/>
      <c r="AB30" s="483"/>
      <c r="AC30" s="483"/>
      <c r="AD30" s="483"/>
      <c r="AE30" s="483"/>
      <c r="AF30" s="483"/>
      <c r="AG30" s="483"/>
      <c r="AH30" s="483"/>
      <c r="AI30" s="483"/>
      <c r="AJ30" s="483"/>
      <c r="AK30" s="483"/>
      <c r="AL30" s="483"/>
      <c r="AM30" s="483"/>
      <c r="AN30" s="483"/>
      <c r="AO30" s="483"/>
      <c r="AP30" s="483"/>
      <c r="AQ30" s="483"/>
      <c r="AR30" s="483"/>
      <c r="AS30" s="483"/>
      <c r="AT30" s="483"/>
      <c r="AU30" s="497"/>
      <c r="AV30" s="483"/>
      <c r="AW30" s="483"/>
      <c r="AX30" s="483"/>
      <c r="AY30" s="497"/>
      <c r="AZ30" s="483"/>
      <c r="BA30" s="483"/>
      <c r="BB30" s="483"/>
      <c r="BC30" s="514">
        <f t="shared" ref="BC30:BO30" si="18">BC31+BC32</f>
        <v>30</v>
      </c>
      <c r="BD30" s="484">
        <f t="shared" si="18"/>
        <v>7</v>
      </c>
      <c r="BE30" s="484">
        <f t="shared" si="18"/>
        <v>-15</v>
      </c>
      <c r="BF30" s="484">
        <f t="shared" si="18"/>
        <v>-2</v>
      </c>
      <c r="BG30" s="499">
        <f t="shared" si="18"/>
        <v>-11</v>
      </c>
      <c r="BH30" s="469">
        <f t="shared" si="18"/>
        <v>-4</v>
      </c>
      <c r="BI30" s="469">
        <f t="shared" si="18"/>
        <v>-6</v>
      </c>
      <c r="BJ30" s="471">
        <f t="shared" si="18"/>
        <v>-35</v>
      </c>
      <c r="BK30" s="498">
        <f t="shared" si="18"/>
        <v>-15</v>
      </c>
      <c r="BL30" s="469">
        <f t="shared" si="18"/>
        <v>-18</v>
      </c>
      <c r="BM30" s="469">
        <f t="shared" si="18"/>
        <v>-1</v>
      </c>
      <c r="BN30" s="469">
        <f t="shared" si="18"/>
        <v>-1</v>
      </c>
      <c r="BO30" s="499">
        <f t="shared" si="18"/>
        <v>-8</v>
      </c>
      <c r="BP30" s="469">
        <f t="shared" ref="BP30:BS30" si="19">BP31+BP32</f>
        <v>-4</v>
      </c>
      <c r="BQ30" s="469">
        <f t="shared" si="19"/>
        <v>5</v>
      </c>
      <c r="BR30" s="471">
        <f t="shared" si="19"/>
        <v>-2</v>
      </c>
      <c r="BS30" s="469">
        <f t="shared" si="19"/>
        <v>-3</v>
      </c>
      <c r="BT30" s="469">
        <f t="shared" ref="BT30:BU30" si="20">BT31+BT32</f>
        <v>2</v>
      </c>
      <c r="BU30" s="469">
        <f t="shared" si="20"/>
        <v>17</v>
      </c>
      <c r="BV30" s="469">
        <f t="shared" ref="BV30:BW30" si="21">BV31+BV32</f>
        <v>-6</v>
      </c>
      <c r="BW30" s="470">
        <f t="shared" si="21"/>
        <v>5</v>
      </c>
      <c r="BX30" s="469">
        <f t="shared" ref="BX30:BY30" si="22">BX31+BX32</f>
        <v>12</v>
      </c>
      <c r="BY30" s="469">
        <f t="shared" si="22"/>
        <v>9</v>
      </c>
      <c r="BZ30" s="471">
        <f t="shared" ref="BZ30:CB30" si="23">BZ31+BZ32</f>
        <v>19</v>
      </c>
      <c r="CA30" s="470">
        <f t="shared" si="23"/>
        <v>-23</v>
      </c>
      <c r="CB30" s="469">
        <f t="shared" si="23"/>
        <v>11</v>
      </c>
      <c r="CC30" s="469">
        <f t="shared" ref="CC30" si="24">CC31+CC32</f>
        <v>-11</v>
      </c>
    </row>
    <row r="31" spans="1:81" s="52" customFormat="1" ht="11.25">
      <c r="A31" s="65" t="s">
        <v>459</v>
      </c>
      <c r="B31" s="449" t="s">
        <v>460</v>
      </c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3"/>
      <c r="T31" s="483"/>
      <c r="U31" s="483"/>
      <c r="V31" s="483"/>
      <c r="W31" s="483"/>
      <c r="X31" s="483"/>
      <c r="Y31" s="483"/>
      <c r="Z31" s="483"/>
      <c r="AA31" s="483"/>
      <c r="AB31" s="483"/>
      <c r="AC31" s="483"/>
      <c r="AD31" s="483"/>
      <c r="AE31" s="483"/>
      <c r="AF31" s="483"/>
      <c r="AG31" s="483"/>
      <c r="AH31" s="483"/>
      <c r="AI31" s="483"/>
      <c r="AJ31" s="483"/>
      <c r="AK31" s="483"/>
      <c r="AL31" s="483"/>
      <c r="AM31" s="483"/>
      <c r="AN31" s="483"/>
      <c r="AO31" s="483"/>
      <c r="AP31" s="483"/>
      <c r="AQ31" s="483"/>
      <c r="AR31" s="483"/>
      <c r="AS31" s="483"/>
      <c r="AT31" s="483"/>
      <c r="AU31" s="483"/>
      <c r="AV31" s="483"/>
      <c r="AW31" s="483"/>
      <c r="AX31" s="483"/>
      <c r="AY31" s="483"/>
      <c r="AZ31" s="483"/>
      <c r="BA31" s="483"/>
      <c r="BB31" s="483"/>
      <c r="BC31" s="484">
        <v>315</v>
      </c>
      <c r="BD31" s="484">
        <v>109</v>
      </c>
      <c r="BE31" s="484">
        <v>-26</v>
      </c>
      <c r="BF31" s="484">
        <v>-80</v>
      </c>
      <c r="BG31" s="470">
        <v>-343</v>
      </c>
      <c r="BH31" s="469">
        <v>-58</v>
      </c>
      <c r="BI31" s="469">
        <v>-173</v>
      </c>
      <c r="BJ31" s="471">
        <v>-515</v>
      </c>
      <c r="BK31" s="469">
        <v>-237</v>
      </c>
      <c r="BL31" s="469">
        <v>-214</v>
      </c>
      <c r="BM31" s="469">
        <v>-100</v>
      </c>
      <c r="BN31" s="469">
        <v>23</v>
      </c>
      <c r="BO31" s="470">
        <v>35</v>
      </c>
      <c r="BP31" s="469">
        <v>154</v>
      </c>
      <c r="BQ31" s="469">
        <v>161</v>
      </c>
      <c r="BR31" s="471">
        <v>51</v>
      </c>
      <c r="BS31" s="469">
        <v>-227</v>
      </c>
      <c r="BT31" s="469">
        <v>-45</v>
      </c>
      <c r="BU31" s="469">
        <v>324</v>
      </c>
      <c r="BV31" s="469">
        <v>-215</v>
      </c>
      <c r="BW31" s="470">
        <v>89</v>
      </c>
      <c r="BX31" s="469">
        <v>175</v>
      </c>
      <c r="BY31" s="469">
        <v>13</v>
      </c>
      <c r="BZ31" s="471">
        <v>206</v>
      </c>
      <c r="CA31" s="470">
        <v>-713</v>
      </c>
      <c r="CB31" s="469">
        <v>340</v>
      </c>
      <c r="CC31" s="469">
        <v>-725</v>
      </c>
    </row>
    <row r="32" spans="1:81" s="52" customFormat="1" ht="11.25">
      <c r="A32" s="65" t="s">
        <v>461</v>
      </c>
      <c r="B32" s="449" t="s">
        <v>462</v>
      </c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3"/>
      <c r="T32" s="483"/>
      <c r="U32" s="483"/>
      <c r="V32" s="483"/>
      <c r="W32" s="483"/>
      <c r="X32" s="483"/>
      <c r="Y32" s="483"/>
      <c r="Z32" s="483"/>
      <c r="AA32" s="483"/>
      <c r="AB32" s="483"/>
      <c r="AC32" s="483"/>
      <c r="AD32" s="483"/>
      <c r="AE32" s="483"/>
      <c r="AF32" s="483"/>
      <c r="AG32" s="483"/>
      <c r="AH32" s="483"/>
      <c r="AI32" s="483"/>
      <c r="AJ32" s="483"/>
      <c r="AK32" s="483"/>
      <c r="AL32" s="483"/>
      <c r="AM32" s="483"/>
      <c r="AN32" s="483"/>
      <c r="AO32" s="483"/>
      <c r="AP32" s="483"/>
      <c r="AQ32" s="483"/>
      <c r="AR32" s="483"/>
      <c r="AS32" s="483"/>
      <c r="AT32" s="483"/>
      <c r="AU32" s="483"/>
      <c r="AV32" s="483"/>
      <c r="AW32" s="483"/>
      <c r="AX32" s="483"/>
      <c r="AY32" s="483"/>
      <c r="AZ32" s="483"/>
      <c r="BA32" s="483"/>
      <c r="BB32" s="483"/>
      <c r="BC32" s="484">
        <v>-285</v>
      </c>
      <c r="BD32" s="484">
        <v>-102</v>
      </c>
      <c r="BE32" s="484">
        <v>11</v>
      </c>
      <c r="BF32" s="484">
        <v>78</v>
      </c>
      <c r="BG32" s="470">
        <v>332</v>
      </c>
      <c r="BH32" s="469">
        <v>54</v>
      </c>
      <c r="BI32" s="469">
        <v>167</v>
      </c>
      <c r="BJ32" s="471">
        <v>480</v>
      </c>
      <c r="BK32" s="469">
        <v>222</v>
      </c>
      <c r="BL32" s="469">
        <v>196</v>
      </c>
      <c r="BM32" s="469">
        <v>99</v>
      </c>
      <c r="BN32" s="469">
        <v>-24</v>
      </c>
      <c r="BO32" s="470">
        <v>-43</v>
      </c>
      <c r="BP32" s="469">
        <v>-158</v>
      </c>
      <c r="BQ32" s="469">
        <v>-156</v>
      </c>
      <c r="BR32" s="471">
        <v>-53</v>
      </c>
      <c r="BS32" s="469">
        <v>224</v>
      </c>
      <c r="BT32" s="469">
        <v>47</v>
      </c>
      <c r="BU32" s="469">
        <v>-307</v>
      </c>
      <c r="BV32" s="469">
        <v>209</v>
      </c>
      <c r="BW32" s="470">
        <v>-84</v>
      </c>
      <c r="BX32" s="469">
        <v>-163</v>
      </c>
      <c r="BY32" s="469">
        <v>-4</v>
      </c>
      <c r="BZ32" s="471">
        <v>-187</v>
      </c>
      <c r="CA32" s="470">
        <v>690</v>
      </c>
      <c r="CB32" s="469">
        <v>-329</v>
      </c>
      <c r="CC32" s="469">
        <v>714</v>
      </c>
    </row>
    <row r="33" spans="1:81" s="66" customFormat="1" ht="11.25">
      <c r="A33" s="57" t="s">
        <v>463</v>
      </c>
      <c r="B33" s="503" t="s">
        <v>464</v>
      </c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  <c r="AK33" s="483"/>
      <c r="AL33" s="483"/>
      <c r="AM33" s="483"/>
      <c r="AN33" s="483"/>
      <c r="AO33" s="483"/>
      <c r="AP33" s="483"/>
      <c r="AQ33" s="483"/>
      <c r="AR33" s="483"/>
      <c r="AS33" s="483"/>
      <c r="AT33" s="483"/>
      <c r="AU33" s="497"/>
      <c r="AV33" s="483"/>
      <c r="AW33" s="483"/>
      <c r="AX33" s="483"/>
      <c r="AY33" s="483"/>
      <c r="AZ33" s="483"/>
      <c r="BA33" s="483"/>
      <c r="BB33" s="483"/>
      <c r="BC33" s="484">
        <f t="shared" ref="BC33:CC33" si="25">BC34</f>
        <v>-6</v>
      </c>
      <c r="BD33" s="484">
        <f t="shared" si="25"/>
        <v>-2</v>
      </c>
      <c r="BE33" s="484">
        <f t="shared" si="25"/>
        <v>0</v>
      </c>
      <c r="BF33" s="484">
        <f t="shared" si="25"/>
        <v>0</v>
      </c>
      <c r="BG33" s="470">
        <f t="shared" si="25"/>
        <v>0</v>
      </c>
      <c r="BH33" s="469">
        <f t="shared" si="25"/>
        <v>1</v>
      </c>
      <c r="BI33" s="469">
        <f t="shared" si="25"/>
        <v>1</v>
      </c>
      <c r="BJ33" s="471">
        <f t="shared" si="25"/>
        <v>2</v>
      </c>
      <c r="BK33" s="469">
        <f t="shared" si="25"/>
        <v>0</v>
      </c>
      <c r="BL33" s="469">
        <f t="shared" si="25"/>
        <v>0</v>
      </c>
      <c r="BM33" s="469">
        <f t="shared" si="25"/>
        <v>0</v>
      </c>
      <c r="BN33" s="469">
        <f t="shared" si="25"/>
        <v>-4</v>
      </c>
      <c r="BO33" s="470">
        <f t="shared" si="25"/>
        <v>3</v>
      </c>
      <c r="BP33" s="469">
        <f t="shared" si="25"/>
        <v>1</v>
      </c>
      <c r="BQ33" s="469">
        <f t="shared" si="25"/>
        <v>-99</v>
      </c>
      <c r="BR33" s="471">
        <f t="shared" si="25"/>
        <v>99</v>
      </c>
      <c r="BS33" s="469">
        <f t="shared" si="25"/>
        <v>0</v>
      </c>
      <c r="BT33" s="469">
        <f t="shared" si="25"/>
        <v>0</v>
      </c>
      <c r="BU33" s="469">
        <f t="shared" si="25"/>
        <v>-2</v>
      </c>
      <c r="BV33" s="469">
        <f t="shared" si="25"/>
        <v>2</v>
      </c>
      <c r="BW33" s="470">
        <f t="shared" si="25"/>
        <v>0</v>
      </c>
      <c r="BX33" s="469">
        <f t="shared" si="25"/>
        <v>-46</v>
      </c>
      <c r="BY33" s="469">
        <f t="shared" si="25"/>
        <v>30</v>
      </c>
      <c r="BZ33" s="471">
        <f t="shared" si="25"/>
        <v>-44</v>
      </c>
      <c r="CA33" s="470">
        <f t="shared" si="25"/>
        <v>68</v>
      </c>
      <c r="CB33" s="469">
        <f t="shared" si="25"/>
        <v>-7</v>
      </c>
      <c r="CC33" s="469">
        <f t="shared" si="25"/>
        <v>0</v>
      </c>
    </row>
    <row r="34" spans="1:81" s="52" customFormat="1" ht="11.25">
      <c r="A34" s="69" t="s">
        <v>465</v>
      </c>
      <c r="B34" s="567" t="s">
        <v>466</v>
      </c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3"/>
      <c r="AE34" s="483"/>
      <c r="AF34" s="483"/>
      <c r="AG34" s="483"/>
      <c r="AH34" s="483"/>
      <c r="AI34" s="483"/>
      <c r="AJ34" s="483"/>
      <c r="AK34" s="483"/>
      <c r="AL34" s="483"/>
      <c r="AM34" s="483"/>
      <c r="AN34" s="483"/>
      <c r="AO34" s="483"/>
      <c r="AP34" s="483"/>
      <c r="AQ34" s="483"/>
      <c r="AR34" s="483"/>
      <c r="AS34" s="483"/>
      <c r="AT34" s="483"/>
      <c r="AU34" s="483"/>
      <c r="AV34" s="483"/>
      <c r="AW34" s="483"/>
      <c r="AX34" s="483"/>
      <c r="AY34" s="483"/>
      <c r="AZ34" s="483"/>
      <c r="BA34" s="483"/>
      <c r="BB34" s="483"/>
      <c r="BC34" s="484">
        <v>-6</v>
      </c>
      <c r="BD34" s="484">
        <v>-2</v>
      </c>
      <c r="BE34" s="484">
        <v>0</v>
      </c>
      <c r="BF34" s="484">
        <v>0</v>
      </c>
      <c r="BG34" s="470">
        <v>0</v>
      </c>
      <c r="BH34" s="469">
        <v>1</v>
      </c>
      <c r="BI34" s="469">
        <v>1</v>
      </c>
      <c r="BJ34" s="471">
        <v>2</v>
      </c>
      <c r="BK34" s="469">
        <v>0</v>
      </c>
      <c r="BL34" s="469">
        <v>0</v>
      </c>
      <c r="BM34" s="469">
        <v>0</v>
      </c>
      <c r="BN34" s="469">
        <v>-4</v>
      </c>
      <c r="BO34" s="470">
        <v>3</v>
      </c>
      <c r="BP34" s="469">
        <v>1</v>
      </c>
      <c r="BQ34" s="469">
        <v>-99</v>
      </c>
      <c r="BR34" s="471">
        <v>99</v>
      </c>
      <c r="BS34" s="469">
        <v>0</v>
      </c>
      <c r="BT34" s="469">
        <v>0</v>
      </c>
      <c r="BU34" s="469">
        <v>-2</v>
      </c>
      <c r="BV34" s="469">
        <v>2</v>
      </c>
      <c r="BW34" s="470">
        <v>0</v>
      </c>
      <c r="BX34" s="469">
        <v>-46</v>
      </c>
      <c r="BY34" s="469">
        <v>30</v>
      </c>
      <c r="BZ34" s="471">
        <v>-44</v>
      </c>
      <c r="CA34" s="470">
        <v>68</v>
      </c>
      <c r="CB34" s="469">
        <v>-7</v>
      </c>
      <c r="CC34" s="469">
        <v>0</v>
      </c>
    </row>
    <row r="35" spans="1:81" s="66" customFormat="1" ht="11.25">
      <c r="A35" s="48" t="s">
        <v>467</v>
      </c>
      <c r="B35" s="48" t="s">
        <v>468</v>
      </c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  <c r="AD35" s="322"/>
      <c r="AE35" s="322"/>
      <c r="AF35" s="322"/>
      <c r="AG35" s="322"/>
      <c r="AH35" s="322"/>
      <c r="AI35" s="322"/>
      <c r="AJ35" s="322"/>
      <c r="AK35" s="322"/>
      <c r="AL35" s="322"/>
      <c r="AM35" s="322"/>
      <c r="AN35" s="322"/>
      <c r="AO35" s="322"/>
      <c r="AP35" s="322"/>
      <c r="AQ35" s="322"/>
      <c r="AR35" s="322"/>
      <c r="AS35" s="322"/>
      <c r="AT35" s="322"/>
      <c r="AU35" s="134"/>
      <c r="AV35" s="322"/>
      <c r="AW35" s="322"/>
      <c r="AX35" s="322"/>
      <c r="AY35" s="134"/>
      <c r="AZ35" s="322"/>
      <c r="BA35" s="322"/>
      <c r="BB35" s="322"/>
      <c r="BC35" s="80">
        <f t="shared" ref="BC35:BS35" si="26">+BC30+BC33</f>
        <v>24</v>
      </c>
      <c r="BD35" s="70">
        <f t="shared" si="26"/>
        <v>5</v>
      </c>
      <c r="BE35" s="70">
        <f t="shared" si="26"/>
        <v>-15</v>
      </c>
      <c r="BF35" s="70">
        <f t="shared" si="26"/>
        <v>-2</v>
      </c>
      <c r="BG35" s="297">
        <f t="shared" si="26"/>
        <v>-11</v>
      </c>
      <c r="BH35" s="241">
        <f t="shared" si="26"/>
        <v>-3</v>
      </c>
      <c r="BI35" s="241">
        <f t="shared" si="26"/>
        <v>-5</v>
      </c>
      <c r="BJ35" s="245">
        <f t="shared" si="26"/>
        <v>-33</v>
      </c>
      <c r="BK35" s="296">
        <f t="shared" si="26"/>
        <v>-15</v>
      </c>
      <c r="BL35" s="241">
        <f t="shared" si="26"/>
        <v>-18</v>
      </c>
      <c r="BM35" s="241">
        <f t="shared" si="26"/>
        <v>-1</v>
      </c>
      <c r="BN35" s="241">
        <f t="shared" si="26"/>
        <v>-5</v>
      </c>
      <c r="BO35" s="297">
        <f t="shared" si="26"/>
        <v>-5</v>
      </c>
      <c r="BP35" s="241">
        <f t="shared" si="26"/>
        <v>-3</v>
      </c>
      <c r="BQ35" s="241">
        <f t="shared" si="26"/>
        <v>-94</v>
      </c>
      <c r="BR35" s="245">
        <f t="shared" si="26"/>
        <v>97</v>
      </c>
      <c r="BS35" s="241">
        <f t="shared" si="26"/>
        <v>-3</v>
      </c>
      <c r="BT35" s="241">
        <f t="shared" ref="BT35:BU35" si="27">+BT30+BT33</f>
        <v>2</v>
      </c>
      <c r="BU35" s="241">
        <f t="shared" si="27"/>
        <v>15</v>
      </c>
      <c r="BV35" s="241">
        <f t="shared" ref="BV35:BW35" si="28">+BV30+BV33</f>
        <v>-4</v>
      </c>
      <c r="BW35" s="240">
        <f t="shared" si="28"/>
        <v>5</v>
      </c>
      <c r="BX35" s="241">
        <f t="shared" ref="BX35:BY35" si="29">+BX30+BX33</f>
        <v>-34</v>
      </c>
      <c r="BY35" s="241">
        <f t="shared" si="29"/>
        <v>39</v>
      </c>
      <c r="BZ35" s="245">
        <f t="shared" ref="BZ35:CB35" si="30">+BZ30+BZ33</f>
        <v>-25</v>
      </c>
      <c r="CA35" s="240">
        <f t="shared" si="30"/>
        <v>45</v>
      </c>
      <c r="CB35" s="241">
        <f t="shared" si="30"/>
        <v>4</v>
      </c>
      <c r="CC35" s="241">
        <f t="shared" ref="CC35" si="31">+CC30+CC33</f>
        <v>-11</v>
      </c>
    </row>
    <row r="36" spans="1:81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D36" s="338"/>
      <c r="AU36" s="2"/>
      <c r="AY36" s="2"/>
      <c r="BC36" s="2"/>
      <c r="BG36" s="2"/>
      <c r="BK36" s="2"/>
      <c r="BO36" s="2"/>
    </row>
    <row r="37" spans="1:81" ht="13.5" hidden="1" customHeight="1">
      <c r="A37" s="2"/>
      <c r="B37" s="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J37" s="82"/>
    </row>
    <row r="38" spans="1:81" ht="13.5" hidden="1" customHeight="1">
      <c r="A38" s="2"/>
      <c r="B38" s="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J38" s="82"/>
      <c r="AZ38" s="53"/>
      <c r="BC38" s="166"/>
      <c r="BD38" s="166"/>
      <c r="BE38" s="166"/>
      <c r="BF38" s="166"/>
      <c r="BG38" s="166"/>
      <c r="BH38" s="53"/>
      <c r="BK38" s="166"/>
      <c r="BL38" s="53"/>
      <c r="BO38" s="166"/>
      <c r="BP38" s="53"/>
    </row>
    <row r="39" spans="1:81" ht="13.5" hidden="1" customHeight="1">
      <c r="A39" s="2"/>
      <c r="B39" s="2"/>
      <c r="AZ39" s="53"/>
      <c r="BD39" s="53"/>
      <c r="BH39" s="53"/>
      <c r="BL39" s="53"/>
      <c r="BP39" s="53"/>
    </row>
    <row r="40" spans="1:81" ht="13.5" hidden="1" customHeight="1">
      <c r="A40" s="2"/>
      <c r="B40" s="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</row>
    <row r="41" spans="1:81" ht="13.5" hidden="1" customHeight="1">
      <c r="A41" s="2"/>
      <c r="B41" s="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J41" s="82"/>
    </row>
    <row r="42" spans="1:81" ht="13.5" hidden="1" customHeight="1">
      <c r="A42" s="2"/>
      <c r="B42" s="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J42" s="82"/>
    </row>
    <row r="43" spans="1:81" ht="13.5" hidden="1" customHeight="1">
      <c r="A43" s="2"/>
      <c r="B43" s="2"/>
      <c r="AA43" s="82"/>
      <c r="AB43" s="82"/>
      <c r="AC43" s="82"/>
      <c r="AD43" s="82"/>
      <c r="AE43" s="82"/>
      <c r="AF43" s="82"/>
      <c r="AG43" s="82"/>
      <c r="AJ43" s="82"/>
    </row>
    <row r="44" spans="1:81" ht="13.5" hidden="1" customHeight="1">
      <c r="A44" s="2"/>
      <c r="B44" s="2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259B1DE5-2B85-463C-BD00-36FB89E3BC29}"/>
    <hyperlink ref="A1" location="'Spis tresci_Table of content'!A1" display="Go back to Table of content" xr:uid="{C3C968D6-751A-447C-9B26-124B79DA0351}"/>
    <hyperlink ref="B1" location="'Spis tresci_Table of content'!A1" display="Powrót do spisu treści" xr:uid="{14B67707-C53D-45B1-9003-A248B871336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8" orientation="landscape" r:id="rId1"/>
  <headerFooter alignWithMargins="0">
    <oddHeader xml:space="preserve">&amp;C&amp;"Times New Roman,Kursywa"&amp;12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FCA5-A8E5-42EB-BDB8-2313079EB74C}">
  <sheetPr>
    <tabColor rgb="FF92D050"/>
  </sheetPr>
  <dimension ref="A1:CE29"/>
  <sheetViews>
    <sheetView showGridLines="0" zoomScaleNormal="100" zoomScaleSheetLayoutView="100" zoomScalePageLayoutView="80" workbookViewId="0">
      <pane xSplit="2" ySplit="5" topLeftCell="BU6" activePane="bottomRight" state="frozen"/>
      <selection pane="topRight" activeCell="C1" sqref="C1"/>
      <selection pane="bottomLeft" activeCell="A5" sqref="A5"/>
      <selection pane="bottomRight" activeCell="CB8" sqref="CB8"/>
    </sheetView>
  </sheetViews>
  <sheetFormatPr defaultColWidth="0" defaultRowHeight="0" customHeight="1" zeroHeight="1"/>
  <cols>
    <col min="1" max="1" width="51.5703125" style="4" customWidth="1"/>
    <col min="2" max="2" width="63.5703125" style="4" customWidth="1"/>
    <col min="3" max="18" width="6" style="2" hidden="1" customWidth="1"/>
    <col min="19" max="58" width="8.140625" style="2" hidden="1" customWidth="1"/>
    <col min="59" max="63" width="8.5703125" style="2" bestFit="1" customWidth="1"/>
    <col min="64" max="66" width="8.5703125" style="2" customWidth="1"/>
    <col min="67" max="78" width="8.5703125" style="2" bestFit="1" customWidth="1"/>
    <col min="79" max="79" width="8.7109375" style="2" customWidth="1"/>
    <col min="80" max="81" width="8.5703125" style="2" bestFit="1" customWidth="1"/>
    <col min="82" max="83" width="8.7109375" style="2" customWidth="1"/>
    <col min="84" max="16384" width="8.7109375" style="2" hidden="1"/>
  </cols>
  <sheetData>
    <row r="1" spans="1:83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3"/>
    </row>
    <row r="2" spans="1:83" ht="13.5">
      <c r="A2" s="54" t="s">
        <v>2</v>
      </c>
      <c r="B2" s="54" t="s">
        <v>3</v>
      </c>
    </row>
    <row r="3" spans="1:83" ht="13.5">
      <c r="A3" s="391" t="s">
        <v>386</v>
      </c>
      <c r="B3" s="391" t="s">
        <v>387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400"/>
      <c r="AY3" s="390"/>
      <c r="AZ3" s="390"/>
      <c r="BA3" s="390"/>
      <c r="BB3" s="400"/>
      <c r="BC3" s="393">
        <v>2020</v>
      </c>
      <c r="BD3" s="394"/>
      <c r="BE3" s="394"/>
      <c r="BF3" s="400"/>
      <c r="BG3" s="393">
        <v>2021</v>
      </c>
      <c r="BH3" s="394"/>
      <c r="BI3" s="394"/>
      <c r="BJ3" s="399"/>
      <c r="BK3" s="394">
        <v>2022</v>
      </c>
      <c r="BL3" s="394"/>
      <c r="BM3" s="394"/>
      <c r="BN3" s="400"/>
      <c r="BO3" s="393">
        <v>2023</v>
      </c>
      <c r="BP3" s="394"/>
      <c r="BQ3" s="394"/>
      <c r="BR3" s="399"/>
      <c r="BS3" s="394">
        <v>2024</v>
      </c>
      <c r="BT3" s="394"/>
      <c r="BU3" s="394"/>
      <c r="BV3" s="400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3" ht="13.5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  <c r="CC4" s="8" t="s">
        <v>8</v>
      </c>
    </row>
    <row r="5" spans="1:83" s="52" customFormat="1" ht="12.75" customHeight="1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317"/>
      <c r="T5" s="336"/>
      <c r="U5" s="317"/>
      <c r="V5" s="336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15"/>
      <c r="BD5" s="15"/>
      <c r="BE5" s="15"/>
      <c r="BF5" s="15"/>
      <c r="BG5" s="14"/>
      <c r="BH5" s="15"/>
      <c r="BI5" s="15"/>
      <c r="BJ5" s="56"/>
      <c r="BK5" s="15"/>
      <c r="BL5" s="15"/>
      <c r="BM5" s="15"/>
      <c r="BN5" s="15"/>
      <c r="BO5" s="14"/>
      <c r="BP5" s="15"/>
      <c r="BQ5" s="15"/>
      <c r="BR5" s="56"/>
      <c r="BS5" s="15"/>
      <c r="BT5" s="15"/>
      <c r="BU5" s="15"/>
      <c r="BV5" s="15"/>
      <c r="BW5" s="14"/>
      <c r="BX5" s="15"/>
      <c r="BY5" s="15"/>
      <c r="BZ5" s="56"/>
      <c r="CB5" s="15"/>
      <c r="CC5" s="15"/>
    </row>
    <row r="6" spans="1:83" s="318" customFormat="1" ht="11.25">
      <c r="A6" s="57" t="s">
        <v>388</v>
      </c>
      <c r="B6" s="57" t="s">
        <v>389</v>
      </c>
      <c r="BC6" s="59">
        <f t="shared" ref="BC6:BQ6" si="0">SUM(BC7:BC17,BC20:BC23)</f>
        <v>-775</v>
      </c>
      <c r="BD6" s="59">
        <f t="shared" si="0"/>
        <v>-638</v>
      </c>
      <c r="BE6" s="59">
        <f t="shared" si="0"/>
        <v>-667</v>
      </c>
      <c r="BF6" s="59">
        <f t="shared" si="0"/>
        <v>-683</v>
      </c>
      <c r="BG6" s="193">
        <f t="shared" si="0"/>
        <v>-821</v>
      </c>
      <c r="BH6" s="194">
        <f t="shared" si="0"/>
        <v>-692</v>
      </c>
      <c r="BI6" s="194">
        <f t="shared" si="0"/>
        <v>-694</v>
      </c>
      <c r="BJ6" s="195">
        <f t="shared" si="0"/>
        <v>-758</v>
      </c>
      <c r="BK6" s="194">
        <f t="shared" si="0"/>
        <v>-931</v>
      </c>
      <c r="BL6" s="194">
        <f t="shared" si="0"/>
        <v>-1629.8</v>
      </c>
      <c r="BM6" s="194">
        <f t="shared" si="0"/>
        <v>-862.9</v>
      </c>
      <c r="BN6" s="194">
        <f t="shared" si="0"/>
        <v>-689</v>
      </c>
      <c r="BO6" s="193">
        <f t="shared" si="0"/>
        <v>-1002</v>
      </c>
      <c r="BP6" s="194">
        <f t="shared" si="0"/>
        <v>-851</v>
      </c>
      <c r="BQ6" s="194">
        <f t="shared" si="0"/>
        <v>-860</v>
      </c>
      <c r="BR6" s="195">
        <f>SUM(BR7:BR17,BR20:BR23)</f>
        <v>-987</v>
      </c>
      <c r="BS6" s="194">
        <f>SUM(BS7:BS17,BS20:BS23)</f>
        <v>-1089</v>
      </c>
      <c r="BT6" s="194">
        <f t="shared" ref="BT6:BU6" si="1">SUM(BT7:BT17,BT20:BT23)</f>
        <v>-978</v>
      </c>
      <c r="BU6" s="194">
        <f t="shared" si="1"/>
        <v>-957</v>
      </c>
      <c r="BV6" s="194">
        <f t="shared" ref="BV6" si="2">SUM(BV7:BV17,BV20:BV23)</f>
        <v>-934</v>
      </c>
      <c r="BW6" s="193">
        <f>SUM(BW7:BW17,BW20:BW23)</f>
        <v>-1202</v>
      </c>
      <c r="BX6" s="194">
        <f>SUM(BX7:BX17,BX20:BX23)</f>
        <v>-1055</v>
      </c>
      <c r="BY6" s="194">
        <f>SUM(BY7:BY17,BY20:BY23)</f>
        <v>-1047</v>
      </c>
      <c r="BZ6" s="195">
        <f t="shared" ref="BZ6:CA6" si="3">SUM(BZ7:BZ17,BZ20:BZ23)</f>
        <v>-980</v>
      </c>
      <c r="CA6" s="194">
        <f t="shared" si="3"/>
        <v>-1281</v>
      </c>
      <c r="CB6" s="194">
        <f>SUM(CB7:CB17,CB20:CB23)</f>
        <v>-1101</v>
      </c>
      <c r="CC6" s="194">
        <f>SUM(CC7:CC17,CC20:CC23)</f>
        <v>-1117</v>
      </c>
    </row>
    <row r="7" spans="1:83" s="483" customFormat="1" ht="11.25">
      <c r="A7" s="449" t="s">
        <v>390</v>
      </c>
      <c r="B7" s="449" t="s">
        <v>391</v>
      </c>
      <c r="BC7" s="484">
        <v>-308</v>
      </c>
      <c r="BD7" s="484">
        <v>-310</v>
      </c>
      <c r="BE7" s="484">
        <v>-331</v>
      </c>
      <c r="BF7" s="484">
        <v>-365</v>
      </c>
      <c r="BG7" s="470">
        <v>-355</v>
      </c>
      <c r="BH7" s="469">
        <v>-358</v>
      </c>
      <c r="BI7" s="469">
        <v>-360</v>
      </c>
      <c r="BJ7" s="471">
        <v>-424</v>
      </c>
      <c r="BK7" s="469">
        <v>-361</v>
      </c>
      <c r="BL7" s="469">
        <v>-410</v>
      </c>
      <c r="BM7" s="469">
        <v>-415</v>
      </c>
      <c r="BN7" s="469">
        <v>-414</v>
      </c>
      <c r="BO7" s="470">
        <v>-423</v>
      </c>
      <c r="BP7" s="469">
        <v>-466</v>
      </c>
      <c r="BQ7" s="469">
        <v>-475</v>
      </c>
      <c r="BR7" s="471">
        <v>-572</v>
      </c>
      <c r="BS7" s="469">
        <v>-469</v>
      </c>
      <c r="BT7" s="469">
        <v>-503</v>
      </c>
      <c r="BU7" s="469">
        <v>-518</v>
      </c>
      <c r="BV7" s="469">
        <v>-541</v>
      </c>
      <c r="BW7" s="470">
        <v>-501</v>
      </c>
      <c r="BX7" s="469">
        <v>-526</v>
      </c>
      <c r="BY7" s="469">
        <v>-535</v>
      </c>
      <c r="BZ7" s="471">
        <v>-563</v>
      </c>
      <c r="CA7" s="469">
        <v>-551</v>
      </c>
      <c r="CB7" s="469">
        <v>-587</v>
      </c>
      <c r="CC7" s="469">
        <v>-591</v>
      </c>
    </row>
    <row r="8" spans="1:83" s="483" customFormat="1" ht="11.25">
      <c r="A8" s="502" t="s">
        <v>392</v>
      </c>
      <c r="B8" s="502" t="s">
        <v>393</v>
      </c>
      <c r="BC8" s="484">
        <v>-27</v>
      </c>
      <c r="BD8" s="484">
        <v>-24</v>
      </c>
      <c r="BE8" s="484">
        <v>-32</v>
      </c>
      <c r="BF8" s="484">
        <v>-39</v>
      </c>
      <c r="BG8" s="470">
        <v>-34</v>
      </c>
      <c r="BH8" s="469">
        <v>-34</v>
      </c>
      <c r="BI8" s="469">
        <v>-32</v>
      </c>
      <c r="BJ8" s="471">
        <v>-36</v>
      </c>
      <c r="BK8" s="469">
        <v>-33</v>
      </c>
      <c r="BL8" s="469">
        <v>-37</v>
      </c>
      <c r="BM8" s="469">
        <v>-38</v>
      </c>
      <c r="BN8" s="469">
        <v>-36</v>
      </c>
      <c r="BO8" s="470">
        <v>-33</v>
      </c>
      <c r="BP8" s="469">
        <v>-38</v>
      </c>
      <c r="BQ8" s="469">
        <v>-42</v>
      </c>
      <c r="BR8" s="471">
        <v>-52</v>
      </c>
      <c r="BS8" s="469">
        <v>-41</v>
      </c>
      <c r="BT8" s="469">
        <v>-45</v>
      </c>
      <c r="BU8" s="469">
        <v>-54</v>
      </c>
      <c r="BV8" s="469">
        <v>-49</v>
      </c>
      <c r="BW8" s="470">
        <v>-47</v>
      </c>
      <c r="BX8" s="469">
        <v>-50</v>
      </c>
      <c r="BY8" s="469">
        <v>-61</v>
      </c>
      <c r="BZ8" s="471">
        <v>-62</v>
      </c>
      <c r="CA8" s="469">
        <v>-53</v>
      </c>
      <c r="CB8" s="469">
        <v>-63</v>
      </c>
      <c r="CC8" s="469">
        <v>-52</v>
      </c>
    </row>
    <row r="9" spans="1:83" s="483" customFormat="1" ht="11.25">
      <c r="A9" s="502" t="s">
        <v>394</v>
      </c>
      <c r="B9" s="502" t="s">
        <v>395</v>
      </c>
      <c r="BC9" s="484">
        <v>-72</v>
      </c>
      <c r="BD9" s="484">
        <v>-72</v>
      </c>
      <c r="BE9" s="484">
        <v>-73</v>
      </c>
      <c r="BF9" s="484">
        <v>-78</v>
      </c>
      <c r="BG9" s="470">
        <v>-71</v>
      </c>
      <c r="BH9" s="469">
        <v>-72</v>
      </c>
      <c r="BI9" s="469">
        <v>-71</v>
      </c>
      <c r="BJ9" s="471">
        <v>-73</v>
      </c>
      <c r="BK9" s="469">
        <v>-69</v>
      </c>
      <c r="BL9" s="469">
        <v>-68</v>
      </c>
      <c r="BM9" s="469">
        <v>-71</v>
      </c>
      <c r="BN9" s="469">
        <v>-72</v>
      </c>
      <c r="BO9" s="470">
        <v>-73</v>
      </c>
      <c r="BP9" s="469">
        <v>-73</v>
      </c>
      <c r="BQ9" s="469">
        <v>-73</v>
      </c>
      <c r="BR9" s="471">
        <v>-108</v>
      </c>
      <c r="BS9" s="469">
        <v>-81</v>
      </c>
      <c r="BT9" s="469">
        <v>-79</v>
      </c>
      <c r="BU9" s="469">
        <v>-90</v>
      </c>
      <c r="BV9" s="469">
        <v>-90</v>
      </c>
      <c r="BW9" s="470">
        <v>-80</v>
      </c>
      <c r="BX9" s="469">
        <v>-74</v>
      </c>
      <c r="BY9" s="469">
        <v>-79</v>
      </c>
      <c r="BZ9" s="471">
        <v>-89</v>
      </c>
      <c r="CA9" s="469">
        <v>-74</v>
      </c>
      <c r="CB9" s="469">
        <v>-77</v>
      </c>
      <c r="CC9" s="469">
        <v>-84</v>
      </c>
    </row>
    <row r="10" spans="1:83" s="483" customFormat="1" ht="11.25" hidden="1">
      <c r="A10" s="510"/>
      <c r="B10" s="510"/>
      <c r="BC10" s="603"/>
      <c r="BD10" s="603"/>
      <c r="BE10" s="603"/>
      <c r="BF10" s="603"/>
      <c r="BG10" s="571"/>
      <c r="BH10" s="569"/>
      <c r="BI10" s="569"/>
      <c r="BJ10" s="570"/>
      <c r="BK10" s="569"/>
      <c r="BL10" s="569"/>
      <c r="BM10" s="569"/>
      <c r="BN10" s="569"/>
      <c r="BO10" s="571"/>
      <c r="BP10" s="569"/>
      <c r="BQ10" s="569"/>
      <c r="BR10" s="570"/>
      <c r="BS10" s="569"/>
      <c r="BT10" s="569"/>
      <c r="BU10" s="569"/>
      <c r="BV10" s="569"/>
      <c r="BW10" s="571"/>
      <c r="BX10" s="569"/>
      <c r="BY10" s="569"/>
      <c r="BZ10" s="570"/>
      <c r="CA10" s="569"/>
      <c r="CB10" s="569"/>
      <c r="CC10" s="569"/>
      <c r="CD10" s="604"/>
      <c r="CE10" s="604"/>
    </row>
    <row r="11" spans="1:83" s="483" customFormat="1" ht="11.25" hidden="1">
      <c r="A11" s="510"/>
      <c r="B11" s="510"/>
      <c r="BC11" s="603"/>
      <c r="BD11" s="603"/>
      <c r="BE11" s="603"/>
      <c r="BF11" s="603"/>
      <c r="BG11" s="571"/>
      <c r="BH11" s="569"/>
      <c r="BI11" s="569"/>
      <c r="BJ11" s="570"/>
      <c r="BK11" s="569"/>
      <c r="BL11" s="569"/>
      <c r="BM11" s="569"/>
      <c r="BN11" s="569"/>
      <c r="BO11" s="571"/>
      <c r="BP11" s="569"/>
      <c r="BQ11" s="569"/>
      <c r="BR11" s="570"/>
      <c r="BS11" s="569"/>
      <c r="BT11" s="569"/>
      <c r="BU11" s="569"/>
      <c r="BV11" s="569"/>
      <c r="BW11" s="571"/>
      <c r="BX11" s="569"/>
      <c r="BY11" s="569"/>
      <c r="BZ11" s="570"/>
      <c r="CA11" s="569"/>
      <c r="CB11" s="569"/>
      <c r="CC11" s="569"/>
      <c r="CD11" s="604"/>
      <c r="CE11" s="604"/>
    </row>
    <row r="12" spans="1:83" s="483" customFormat="1" ht="11.25" hidden="1">
      <c r="A12" s="510"/>
      <c r="B12" s="510"/>
      <c r="BC12" s="603"/>
      <c r="BD12" s="603"/>
      <c r="BE12" s="603"/>
      <c r="BF12" s="603"/>
      <c r="BG12" s="571"/>
      <c r="BH12" s="569"/>
      <c r="BI12" s="569"/>
      <c r="BJ12" s="570"/>
      <c r="BK12" s="569"/>
      <c r="BL12" s="569"/>
      <c r="BM12" s="569"/>
      <c r="BN12" s="569"/>
      <c r="BO12" s="571"/>
      <c r="BP12" s="569"/>
      <c r="BQ12" s="569"/>
      <c r="BR12" s="570"/>
      <c r="BS12" s="569"/>
      <c r="BT12" s="569"/>
      <c r="BU12" s="569"/>
      <c r="BV12" s="569"/>
      <c r="BW12" s="571"/>
      <c r="BX12" s="569"/>
      <c r="BY12" s="569"/>
      <c r="BZ12" s="570"/>
      <c r="CA12" s="569"/>
      <c r="CB12" s="569"/>
      <c r="CC12" s="569"/>
      <c r="CD12" s="604"/>
      <c r="CE12" s="604"/>
    </row>
    <row r="13" spans="1:83" s="483" customFormat="1" ht="12.75" customHeight="1">
      <c r="A13" s="449" t="s">
        <v>396</v>
      </c>
      <c r="B13" s="449" t="s">
        <v>397</v>
      </c>
      <c r="S13" s="605"/>
      <c r="T13" s="605"/>
      <c r="U13" s="605"/>
      <c r="V13" s="605"/>
      <c r="W13" s="605"/>
      <c r="X13" s="605"/>
      <c r="Y13" s="605"/>
      <c r="Z13" s="605"/>
      <c r="AA13" s="605"/>
      <c r="AB13" s="605"/>
      <c r="AC13" s="605"/>
      <c r="AD13" s="605"/>
      <c r="AE13" s="605"/>
      <c r="AF13" s="605"/>
      <c r="AG13" s="605"/>
      <c r="AH13" s="605"/>
      <c r="AI13" s="605"/>
      <c r="AJ13" s="605"/>
      <c r="AK13" s="605"/>
      <c r="AL13" s="605"/>
      <c r="AM13" s="605"/>
      <c r="AN13" s="605"/>
      <c r="AO13" s="605"/>
      <c r="AP13" s="605"/>
      <c r="BC13" s="484">
        <v>-75</v>
      </c>
      <c r="BD13" s="484">
        <v>-76</v>
      </c>
      <c r="BE13" s="484">
        <v>-77</v>
      </c>
      <c r="BF13" s="484">
        <v>-39</v>
      </c>
      <c r="BG13" s="470">
        <v>-71</v>
      </c>
      <c r="BH13" s="469">
        <v>-77</v>
      </c>
      <c r="BI13" s="469">
        <v>-84</v>
      </c>
      <c r="BJ13" s="471">
        <v>-77</v>
      </c>
      <c r="BK13" s="469">
        <v>-92</v>
      </c>
      <c r="BL13" s="469">
        <v>-98</v>
      </c>
      <c r="BM13" s="469">
        <v>-82</v>
      </c>
      <c r="BN13" s="469">
        <v>-58</v>
      </c>
      <c r="BO13" s="470">
        <v>-119</v>
      </c>
      <c r="BP13" s="469">
        <v>-106</v>
      </c>
      <c r="BQ13" s="469">
        <v>-108</v>
      </c>
      <c r="BR13" s="471">
        <v>-53</v>
      </c>
      <c r="BS13" s="469">
        <v>-111</v>
      </c>
      <c r="BT13" s="469">
        <v>-142</v>
      </c>
      <c r="BU13" s="469">
        <v>-118</v>
      </c>
      <c r="BV13" s="469">
        <v>-122</v>
      </c>
      <c r="BW13" s="470">
        <v>-136</v>
      </c>
      <c r="BX13" s="469">
        <v>-176</v>
      </c>
      <c r="BY13" s="469">
        <v>-147</v>
      </c>
      <c r="BZ13" s="471">
        <v>-119</v>
      </c>
      <c r="CA13" s="469">
        <v>-141</v>
      </c>
      <c r="CB13" s="469">
        <v>-166</v>
      </c>
      <c r="CC13" s="469">
        <v>-178</v>
      </c>
    </row>
    <row r="14" spans="1:83" s="483" customFormat="1" ht="12.75" customHeight="1">
      <c r="A14" s="449" t="s">
        <v>398</v>
      </c>
      <c r="B14" s="449" t="s">
        <v>399</v>
      </c>
      <c r="S14" s="605"/>
      <c r="T14" s="605"/>
      <c r="U14" s="605"/>
      <c r="V14" s="605"/>
      <c r="W14" s="605"/>
      <c r="X14" s="605"/>
      <c r="Y14" s="605"/>
      <c r="Z14" s="605"/>
      <c r="AA14" s="605"/>
      <c r="AB14" s="605"/>
      <c r="AC14" s="605"/>
      <c r="AD14" s="605"/>
      <c r="AE14" s="605"/>
      <c r="AF14" s="605"/>
      <c r="AG14" s="605"/>
      <c r="AH14" s="605"/>
      <c r="AI14" s="605"/>
      <c r="AJ14" s="605"/>
      <c r="AK14" s="605"/>
      <c r="AL14" s="605"/>
      <c r="AM14" s="605"/>
      <c r="AN14" s="605"/>
      <c r="AO14" s="605"/>
      <c r="AP14" s="605"/>
      <c r="BC14" s="484">
        <v>-25</v>
      </c>
      <c r="BD14" s="484">
        <v>-27</v>
      </c>
      <c r="BE14" s="484">
        <v>-26</v>
      </c>
      <c r="BF14" s="484">
        <v>-19</v>
      </c>
      <c r="BG14" s="470">
        <v>-28</v>
      </c>
      <c r="BH14" s="469">
        <v>-28</v>
      </c>
      <c r="BI14" s="469">
        <v>-25</v>
      </c>
      <c r="BJ14" s="471">
        <v>-42</v>
      </c>
      <c r="BK14" s="469">
        <v>-29</v>
      </c>
      <c r="BL14" s="469">
        <v>-27</v>
      </c>
      <c r="BM14" s="469">
        <v>-30</v>
      </c>
      <c r="BN14" s="469">
        <v>-31</v>
      </c>
      <c r="BO14" s="470">
        <v>-35</v>
      </c>
      <c r="BP14" s="469">
        <v>-36</v>
      </c>
      <c r="BQ14" s="469">
        <v>-40</v>
      </c>
      <c r="BR14" s="471">
        <v>-60</v>
      </c>
      <c r="BS14" s="469">
        <v>-45</v>
      </c>
      <c r="BT14" s="469">
        <v>-42</v>
      </c>
      <c r="BU14" s="469">
        <v>-31</v>
      </c>
      <c r="BV14" s="469">
        <v>-42</v>
      </c>
      <c r="BW14" s="470">
        <v>-44</v>
      </c>
      <c r="BX14" s="469">
        <v>-38</v>
      </c>
      <c r="BY14" s="469">
        <v>-30</v>
      </c>
      <c r="BZ14" s="471">
        <v>-36</v>
      </c>
      <c r="CA14" s="469">
        <v>-31</v>
      </c>
      <c r="CB14" s="469">
        <v>-32</v>
      </c>
      <c r="CC14" s="469">
        <v>-39</v>
      </c>
    </row>
    <row r="15" spans="1:83" s="483" customFormat="1" ht="12.75" customHeight="1">
      <c r="A15" s="449" t="s">
        <v>400</v>
      </c>
      <c r="B15" s="449" t="s">
        <v>401</v>
      </c>
      <c r="S15" s="605"/>
      <c r="T15" s="605"/>
      <c r="U15" s="605"/>
      <c r="V15" s="605"/>
      <c r="W15" s="605"/>
      <c r="X15" s="605"/>
      <c r="Y15" s="605"/>
      <c r="Z15" s="605"/>
      <c r="AA15" s="605"/>
      <c r="AB15" s="605"/>
      <c r="AC15" s="605"/>
      <c r="AD15" s="605"/>
      <c r="AE15" s="605"/>
      <c r="AF15" s="605"/>
      <c r="AG15" s="605"/>
      <c r="AH15" s="605"/>
      <c r="AI15" s="605"/>
      <c r="AJ15" s="605"/>
      <c r="AK15" s="605"/>
      <c r="AL15" s="605"/>
      <c r="AM15" s="605"/>
      <c r="AN15" s="605"/>
      <c r="AO15" s="605"/>
      <c r="AP15" s="605"/>
      <c r="AQ15" s="605"/>
      <c r="AR15" s="605"/>
      <c r="AS15" s="605"/>
      <c r="AT15" s="605"/>
      <c r="AU15" s="605"/>
      <c r="AV15" s="605"/>
      <c r="AW15" s="605"/>
      <c r="AX15" s="605"/>
      <c r="BC15" s="484">
        <v>-92</v>
      </c>
      <c r="BD15" s="484">
        <v>-87</v>
      </c>
      <c r="BE15" s="484">
        <v>-86</v>
      </c>
      <c r="BF15" s="484">
        <v>-101</v>
      </c>
      <c r="BG15" s="470">
        <v>-82</v>
      </c>
      <c r="BH15" s="469">
        <v>-95</v>
      </c>
      <c r="BI15" s="469">
        <v>-94</v>
      </c>
      <c r="BJ15" s="471">
        <v>-78</v>
      </c>
      <c r="BK15" s="469">
        <v>-98</v>
      </c>
      <c r="BL15" s="469">
        <v>-560</v>
      </c>
      <c r="BM15" s="469">
        <v>-160.69999999999999</v>
      </c>
      <c r="BN15" s="469">
        <v>-78.599999999999994</v>
      </c>
      <c r="BO15" s="470">
        <v>-140</v>
      </c>
      <c r="BP15" s="469">
        <v>-132</v>
      </c>
      <c r="BQ15" s="469">
        <v>-122</v>
      </c>
      <c r="BR15" s="471">
        <v>-143</v>
      </c>
      <c r="BS15" s="469">
        <v>-163</v>
      </c>
      <c r="BT15" s="469">
        <v>-167</v>
      </c>
      <c r="BU15" s="469">
        <v>-145</v>
      </c>
      <c r="BV15" s="469">
        <v>-90</v>
      </c>
      <c r="BW15" s="470">
        <v>-160</v>
      </c>
      <c r="BX15" s="469">
        <v>-166</v>
      </c>
      <c r="BY15" s="469">
        <v>-170</v>
      </c>
      <c r="BZ15" s="471">
        <v>-86</v>
      </c>
      <c r="CA15" s="469">
        <v>-153</v>
      </c>
      <c r="CB15" s="469">
        <v>-176</v>
      </c>
      <c r="CC15" s="469">
        <v>-173</v>
      </c>
    </row>
    <row r="16" spans="1:83" s="483" customFormat="1" ht="12.75" customHeight="1">
      <c r="A16" s="502" t="s">
        <v>402</v>
      </c>
      <c r="B16" s="502" t="s">
        <v>403</v>
      </c>
      <c r="S16" s="605"/>
      <c r="T16" s="605"/>
      <c r="U16" s="605"/>
      <c r="V16" s="605"/>
      <c r="W16" s="605"/>
      <c r="X16" s="605"/>
      <c r="Y16" s="605"/>
      <c r="Z16" s="605"/>
      <c r="AA16" s="605"/>
      <c r="AB16" s="605"/>
      <c r="AC16" s="605"/>
      <c r="AD16" s="605"/>
      <c r="AE16" s="605"/>
      <c r="AF16" s="605"/>
      <c r="AG16" s="605"/>
      <c r="AH16" s="605"/>
      <c r="AI16" s="605"/>
      <c r="AJ16" s="605"/>
      <c r="AK16" s="605"/>
      <c r="AL16" s="605"/>
      <c r="AM16" s="605"/>
      <c r="AN16" s="605"/>
      <c r="AO16" s="605"/>
      <c r="AP16" s="605"/>
      <c r="AQ16" s="605"/>
      <c r="AR16" s="605"/>
      <c r="AS16" s="605"/>
      <c r="AT16" s="605"/>
      <c r="AU16" s="605"/>
      <c r="AV16" s="605"/>
      <c r="AW16" s="605"/>
      <c r="AX16" s="605"/>
      <c r="BC16" s="484">
        <v>-13</v>
      </c>
      <c r="BD16" s="484">
        <v>0</v>
      </c>
      <c r="BE16" s="484">
        <v>0</v>
      </c>
      <c r="BF16" s="484">
        <v>0</v>
      </c>
      <c r="BG16" s="470">
        <v>-19</v>
      </c>
      <c r="BH16" s="469">
        <v>0</v>
      </c>
      <c r="BI16" s="469">
        <v>0</v>
      </c>
      <c r="BJ16" s="471">
        <v>0</v>
      </c>
      <c r="BK16" s="469">
        <v>-22</v>
      </c>
      <c r="BL16" s="469">
        <v>0</v>
      </c>
      <c r="BM16" s="469">
        <v>0</v>
      </c>
      <c r="BN16" s="469">
        <v>0</v>
      </c>
      <c r="BO16" s="470">
        <v>-25</v>
      </c>
      <c r="BP16" s="469">
        <v>0</v>
      </c>
      <c r="BQ16" s="469">
        <v>0</v>
      </c>
      <c r="BR16" s="471">
        <v>1</v>
      </c>
      <c r="BS16" s="469">
        <v>-28</v>
      </c>
      <c r="BT16" s="469">
        <v>0</v>
      </c>
      <c r="BU16" s="469">
        <v>-1</v>
      </c>
      <c r="BV16" s="469">
        <v>0</v>
      </c>
      <c r="BW16" s="470">
        <v>-35</v>
      </c>
      <c r="BX16" s="469">
        <v>0</v>
      </c>
      <c r="BY16" s="469">
        <v>0</v>
      </c>
      <c r="BZ16" s="471">
        <v>0</v>
      </c>
      <c r="CA16" s="469">
        <v>-32</v>
      </c>
      <c r="CB16" s="469">
        <v>0</v>
      </c>
      <c r="CC16" s="469">
        <v>0</v>
      </c>
    </row>
    <row r="17" spans="1:83" s="483" customFormat="1" ht="21.6" customHeight="1">
      <c r="A17" s="502" t="s">
        <v>404</v>
      </c>
      <c r="B17" s="502" t="s">
        <v>785</v>
      </c>
      <c r="BC17" s="484">
        <v>-163</v>
      </c>
      <c r="BD17" s="484">
        <v>-42</v>
      </c>
      <c r="BE17" s="484">
        <v>-42</v>
      </c>
      <c r="BF17" s="484">
        <v>-42</v>
      </c>
      <c r="BG17" s="470">
        <v>-161</v>
      </c>
      <c r="BH17" s="469">
        <v>-28</v>
      </c>
      <c r="BI17" s="469">
        <v>-28</v>
      </c>
      <c r="BJ17" s="471">
        <v>-28</v>
      </c>
      <c r="BK17" s="469">
        <v>-227</v>
      </c>
      <c r="BL17" s="469">
        <v>0</v>
      </c>
      <c r="BM17" s="469">
        <v>-25.3</v>
      </c>
      <c r="BN17" s="469">
        <v>0.60000000000000142</v>
      </c>
      <c r="BO17" s="470">
        <v>-154</v>
      </c>
      <c r="BP17" s="469">
        <v>0</v>
      </c>
      <c r="BQ17" s="469">
        <v>0</v>
      </c>
      <c r="BR17" s="471">
        <v>0</v>
      </c>
      <c r="BS17" s="469">
        <v>-151</v>
      </c>
      <c r="BT17" s="469">
        <v>0</v>
      </c>
      <c r="BU17" s="469">
        <v>0</v>
      </c>
      <c r="BV17" s="469">
        <v>0</v>
      </c>
      <c r="BW17" s="470">
        <v>-199</v>
      </c>
      <c r="BX17" s="469">
        <v>-25</v>
      </c>
      <c r="BY17" s="469">
        <v>-25</v>
      </c>
      <c r="BZ17" s="471">
        <v>-25</v>
      </c>
      <c r="CA17" s="469">
        <v>-246</v>
      </c>
      <c r="CB17" s="469">
        <v>0</v>
      </c>
      <c r="CC17" s="469">
        <v>0</v>
      </c>
    </row>
    <row r="18" spans="1:83" s="483" customFormat="1" ht="11.25">
      <c r="A18" s="606" t="s">
        <v>405</v>
      </c>
      <c r="B18" s="607" t="s">
        <v>406</v>
      </c>
      <c r="BC18" s="484">
        <v>-39</v>
      </c>
      <c r="BD18" s="484">
        <v>-41</v>
      </c>
      <c r="BE18" s="484">
        <v>-42</v>
      </c>
      <c r="BF18" s="484">
        <v>-42</v>
      </c>
      <c r="BG18" s="470">
        <v>-28</v>
      </c>
      <c r="BH18" s="469">
        <v>-28</v>
      </c>
      <c r="BI18" s="469">
        <v>-28</v>
      </c>
      <c r="BJ18" s="471">
        <v>-28</v>
      </c>
      <c r="BK18" s="469">
        <v>-54</v>
      </c>
      <c r="BL18" s="469">
        <v>0</v>
      </c>
      <c r="BM18" s="469">
        <v>0</v>
      </c>
      <c r="BN18" s="469">
        <v>-1</v>
      </c>
      <c r="BO18" s="470">
        <v>0</v>
      </c>
      <c r="BP18" s="469">
        <v>0</v>
      </c>
      <c r="BQ18" s="469">
        <v>0</v>
      </c>
      <c r="BR18" s="471">
        <v>0</v>
      </c>
      <c r="BS18" s="469">
        <v>0</v>
      </c>
      <c r="BT18" s="469">
        <v>0</v>
      </c>
      <c r="BU18" s="469">
        <v>0</v>
      </c>
      <c r="BV18" s="469">
        <v>0</v>
      </c>
      <c r="BW18" s="470">
        <v>-25</v>
      </c>
      <c r="BX18" s="469">
        <v>-25</v>
      </c>
      <c r="BY18" s="469">
        <v>-25</v>
      </c>
      <c r="BZ18" s="471">
        <v>-25</v>
      </c>
      <c r="CA18" s="469">
        <v>0</v>
      </c>
      <c r="CB18" s="469">
        <v>0</v>
      </c>
      <c r="CC18" s="469">
        <v>0</v>
      </c>
    </row>
    <row r="19" spans="1:83" s="483" customFormat="1" ht="11.25">
      <c r="A19" s="607" t="s">
        <v>407</v>
      </c>
      <c r="B19" s="607" t="s">
        <v>408</v>
      </c>
      <c r="BC19" s="484">
        <v>-124</v>
      </c>
      <c r="BD19" s="484">
        <v>-1</v>
      </c>
      <c r="BE19" s="484">
        <v>0</v>
      </c>
      <c r="BF19" s="484">
        <v>0</v>
      </c>
      <c r="BG19" s="470">
        <v>-133</v>
      </c>
      <c r="BH19" s="469">
        <v>0</v>
      </c>
      <c r="BI19" s="469">
        <v>0</v>
      </c>
      <c r="BJ19" s="471">
        <v>0</v>
      </c>
      <c r="BK19" s="469">
        <v>-173</v>
      </c>
      <c r="BL19" s="469">
        <v>0</v>
      </c>
      <c r="BM19" s="469">
        <v>0</v>
      </c>
      <c r="BN19" s="469">
        <v>0</v>
      </c>
      <c r="BO19" s="470">
        <v>-154</v>
      </c>
      <c r="BP19" s="469">
        <v>0</v>
      </c>
      <c r="BQ19" s="469">
        <v>0</v>
      </c>
      <c r="BR19" s="471">
        <v>0</v>
      </c>
      <c r="BS19" s="469">
        <v>-151</v>
      </c>
      <c r="BT19" s="469">
        <v>0</v>
      </c>
      <c r="BU19" s="469">
        <v>0</v>
      </c>
      <c r="BV19" s="469">
        <v>0</v>
      </c>
      <c r="BW19" s="470">
        <v>-174</v>
      </c>
      <c r="BX19" s="469">
        <v>0</v>
      </c>
      <c r="BY19" s="469">
        <v>0</v>
      </c>
      <c r="BZ19" s="471">
        <v>0</v>
      </c>
      <c r="CA19" s="469">
        <v>-246</v>
      </c>
      <c r="CB19" s="469">
        <v>0</v>
      </c>
      <c r="CC19" s="469">
        <v>0</v>
      </c>
    </row>
    <row r="20" spans="1:83" s="483" customFormat="1" ht="12.75" hidden="1" customHeight="1">
      <c r="A20" s="510"/>
      <c r="B20" s="510"/>
      <c r="S20" s="608"/>
      <c r="T20" s="608"/>
      <c r="U20" s="608"/>
      <c r="V20" s="608"/>
      <c r="W20" s="608"/>
      <c r="X20" s="608"/>
      <c r="Y20" s="608"/>
      <c r="Z20" s="608"/>
      <c r="AA20" s="608"/>
      <c r="AB20" s="608"/>
      <c r="AC20" s="608"/>
      <c r="AD20" s="608"/>
      <c r="AE20" s="608"/>
      <c r="AF20" s="608"/>
      <c r="AG20" s="608"/>
      <c r="AH20" s="608"/>
      <c r="AI20" s="608"/>
      <c r="AJ20" s="608"/>
      <c r="AK20" s="608"/>
      <c r="AL20" s="608"/>
      <c r="AM20" s="608"/>
      <c r="AN20" s="608"/>
      <c r="AO20" s="608"/>
      <c r="AP20" s="608"/>
      <c r="AQ20" s="608"/>
      <c r="AR20" s="608"/>
      <c r="AS20" s="608"/>
      <c r="AT20" s="608"/>
      <c r="AU20" s="608"/>
      <c r="AV20" s="608"/>
      <c r="AW20" s="608"/>
      <c r="AX20" s="608"/>
      <c r="BC20" s="603"/>
      <c r="BD20" s="603"/>
      <c r="BE20" s="603"/>
      <c r="BF20" s="603"/>
      <c r="BG20" s="571"/>
      <c r="BH20" s="569"/>
      <c r="BI20" s="569"/>
      <c r="BJ20" s="570"/>
      <c r="BK20" s="569"/>
      <c r="BL20" s="569"/>
      <c r="BM20" s="569"/>
      <c r="BN20" s="569"/>
      <c r="BO20" s="571"/>
      <c r="BP20" s="569"/>
      <c r="BQ20" s="569"/>
      <c r="BR20" s="570"/>
      <c r="BS20" s="569"/>
      <c r="BT20" s="569"/>
      <c r="BU20" s="569"/>
      <c r="BV20" s="569"/>
      <c r="BW20" s="571"/>
      <c r="BX20" s="569"/>
      <c r="BY20" s="569"/>
      <c r="BZ20" s="570"/>
      <c r="CA20" s="569"/>
      <c r="CB20" s="569"/>
      <c r="CC20" s="569"/>
      <c r="CD20" s="604"/>
      <c r="CE20" s="604"/>
    </row>
    <row r="21" spans="1:83" s="483" customFormat="1" ht="12.75" customHeight="1">
      <c r="A21" s="502" t="s">
        <v>409</v>
      </c>
      <c r="B21" s="502" t="s">
        <v>410</v>
      </c>
      <c r="S21" s="608"/>
      <c r="T21" s="608"/>
      <c r="U21" s="608"/>
      <c r="V21" s="608"/>
      <c r="W21" s="608"/>
      <c r="X21" s="608"/>
      <c r="Y21" s="608"/>
      <c r="Z21" s="608"/>
      <c r="AA21" s="608"/>
      <c r="AB21" s="608"/>
      <c r="AC21" s="608"/>
      <c r="AD21" s="608"/>
      <c r="AE21" s="608"/>
      <c r="AF21" s="608"/>
      <c r="AG21" s="608"/>
      <c r="AH21" s="608"/>
      <c r="AI21" s="608"/>
      <c r="AJ21" s="608"/>
      <c r="AK21" s="608"/>
      <c r="AL21" s="608"/>
      <c r="AM21" s="608"/>
      <c r="AN21" s="608"/>
      <c r="AO21" s="608"/>
      <c r="AP21" s="608"/>
      <c r="AQ21" s="608"/>
      <c r="AR21" s="608"/>
      <c r="AS21" s="608"/>
      <c r="AT21" s="608"/>
      <c r="AU21" s="608"/>
      <c r="AV21" s="608"/>
      <c r="AW21" s="608"/>
      <c r="AX21" s="608"/>
      <c r="BC21" s="484"/>
      <c r="BD21" s="484"/>
      <c r="BE21" s="484"/>
      <c r="BF21" s="484"/>
      <c r="BG21" s="470"/>
      <c r="BH21" s="469"/>
      <c r="BI21" s="469"/>
      <c r="BJ21" s="471"/>
      <c r="BK21" s="469"/>
      <c r="BL21" s="469">
        <v>-429.8</v>
      </c>
      <c r="BM21" s="469">
        <v>-40.9</v>
      </c>
      <c r="BN21" s="469"/>
      <c r="BO21" s="470"/>
      <c r="BP21" s="469"/>
      <c r="BQ21" s="469"/>
      <c r="BR21" s="471"/>
      <c r="BS21" s="469"/>
      <c r="BT21" s="469"/>
      <c r="BU21" s="469"/>
      <c r="BV21" s="469"/>
      <c r="BW21" s="470"/>
      <c r="BX21" s="469"/>
      <c r="BY21" s="469"/>
      <c r="BZ21" s="471"/>
      <c r="CA21" s="469"/>
      <c r="CB21" s="469"/>
      <c r="CC21" s="469"/>
    </row>
    <row r="22" spans="1:83" s="167" customFormat="1" ht="12.75" customHeight="1">
      <c r="A22" s="61"/>
      <c r="B22" s="61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0"/>
      <c r="AJ22" s="340"/>
      <c r="AK22" s="340"/>
      <c r="AL22" s="340"/>
      <c r="AM22" s="340"/>
      <c r="AN22" s="340"/>
      <c r="AO22" s="340"/>
      <c r="AP22" s="341"/>
      <c r="AQ22" s="342"/>
      <c r="AR22" s="342"/>
      <c r="AS22" s="342"/>
      <c r="AT22" s="342"/>
      <c r="AU22" s="342"/>
      <c r="AV22" s="342"/>
      <c r="AW22" s="342"/>
      <c r="AX22" s="342"/>
      <c r="BC22" s="108"/>
      <c r="BD22" s="108"/>
      <c r="BE22" s="108"/>
      <c r="BF22" s="108"/>
      <c r="BG22" s="109"/>
      <c r="BH22" s="108"/>
      <c r="BI22" s="108"/>
      <c r="BJ22" s="107"/>
      <c r="BK22" s="108"/>
      <c r="BL22" s="108"/>
      <c r="BM22" s="108"/>
      <c r="BN22" s="108"/>
      <c r="BO22" s="109"/>
      <c r="BP22" s="108"/>
      <c r="BQ22" s="108"/>
      <c r="BR22" s="107"/>
      <c r="BS22" s="108"/>
      <c r="BT22" s="108"/>
      <c r="BU22" s="108"/>
      <c r="BV22" s="108"/>
      <c r="BW22" s="109"/>
      <c r="BX22" s="108"/>
      <c r="BY22" s="108"/>
      <c r="BZ22" s="107"/>
      <c r="CA22" s="108"/>
      <c r="CB22" s="108"/>
      <c r="CC22" s="108"/>
    </row>
    <row r="23" spans="1:83" s="167" customFormat="1" ht="12.75" hidden="1" customHeight="1">
      <c r="A23" s="61"/>
      <c r="B23" s="61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  <c r="AG23" s="340"/>
      <c r="AH23" s="340"/>
      <c r="AI23" s="340"/>
      <c r="AJ23" s="340"/>
      <c r="AK23" s="340"/>
      <c r="AL23" s="340"/>
      <c r="AM23" s="340"/>
      <c r="AN23" s="340"/>
      <c r="AO23" s="340"/>
      <c r="AP23" s="341"/>
      <c r="AQ23" s="342"/>
      <c r="AR23" s="342"/>
      <c r="AS23" s="342"/>
      <c r="AT23" s="342"/>
      <c r="AU23" s="342"/>
      <c r="AV23" s="342"/>
      <c r="AW23" s="342"/>
      <c r="AX23" s="342"/>
      <c r="BC23" s="108"/>
      <c r="BD23" s="108"/>
      <c r="BE23" s="108"/>
      <c r="BF23" s="108"/>
      <c r="BG23" s="109"/>
      <c r="BH23" s="108"/>
      <c r="BI23" s="108"/>
      <c r="BJ23" s="107"/>
      <c r="BK23" s="108"/>
      <c r="BL23" s="108"/>
      <c r="BM23" s="108"/>
      <c r="BN23" s="108"/>
      <c r="BO23" s="109"/>
      <c r="BP23" s="108"/>
      <c r="BQ23" s="108"/>
      <c r="BR23" s="107"/>
      <c r="BS23" s="108"/>
      <c r="BT23" s="108"/>
      <c r="BU23" s="108"/>
      <c r="BV23" s="108"/>
      <c r="BW23" s="109"/>
      <c r="BX23" s="108"/>
      <c r="BY23" s="108"/>
      <c r="BZ23" s="107"/>
      <c r="CA23" s="108"/>
      <c r="CB23" s="108"/>
      <c r="CC23" s="108"/>
    </row>
    <row r="24" spans="1:83" s="167" customFormat="1" ht="11.25">
      <c r="A24" s="169"/>
      <c r="B24" s="169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  <c r="AB24" s="170"/>
      <c r="AC24" s="170"/>
      <c r="AD24" s="170"/>
      <c r="AE24" s="170"/>
      <c r="AF24" s="170"/>
      <c r="AG24" s="170"/>
      <c r="AH24" s="170"/>
      <c r="AI24" s="170"/>
      <c r="AJ24" s="170"/>
      <c r="AK24" s="170"/>
      <c r="AL24" s="170"/>
      <c r="AM24" s="170"/>
      <c r="AN24" s="170"/>
      <c r="AO24" s="170"/>
      <c r="AP24" s="339"/>
    </row>
    <row r="25" spans="1:83" s="82" customFormat="1" ht="13.5"/>
    <row r="26" spans="1:83" ht="13.5" hidden="1" customHeight="1">
      <c r="A26" s="2"/>
      <c r="B26" s="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J26" s="82"/>
    </row>
    <row r="27" spans="1:83" ht="13.5" hidden="1" customHeight="1">
      <c r="A27" s="2"/>
      <c r="B27" s="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J27" s="82"/>
      <c r="AQ27" s="82"/>
      <c r="AR27" s="82"/>
      <c r="AS27" s="82"/>
      <c r="AT27" s="82"/>
    </row>
    <row r="28" spans="1:83" ht="13.5" hidden="1" customHeight="1">
      <c r="A28" s="2"/>
      <c r="B28" s="2"/>
    </row>
    <row r="29" spans="1:83" ht="13.5" hidden="1" customHeight="1">
      <c r="A29" s="2"/>
      <c r="B29" s="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</row>
  </sheetData>
  <mergeCells count="54">
    <mergeCell ref="AI13:AI16"/>
    <mergeCell ref="AJ13:AJ16"/>
    <mergeCell ref="AK13:AK16"/>
    <mergeCell ref="AX15:AX16"/>
    <mergeCell ref="AD13:AD16"/>
    <mergeCell ref="AE13:AE16"/>
    <mergeCell ref="AF13:AF16"/>
    <mergeCell ref="AG13:AG16"/>
    <mergeCell ref="AH13:AH16"/>
    <mergeCell ref="AQ15:AQ16"/>
    <mergeCell ref="AR15:AR16"/>
    <mergeCell ref="AS15:AS16"/>
    <mergeCell ref="AT15:AT16"/>
    <mergeCell ref="X13:X16"/>
    <mergeCell ref="Y13:Y16"/>
    <mergeCell ref="Z13:Z16"/>
    <mergeCell ref="AQ3:AT3"/>
    <mergeCell ref="AU3:AX3"/>
    <mergeCell ref="AM13:AM16"/>
    <mergeCell ref="AN13:AN16"/>
    <mergeCell ref="AO13:AO16"/>
    <mergeCell ref="AP13:AP16"/>
    <mergeCell ref="AU15:AU16"/>
    <mergeCell ref="AV15:AV16"/>
    <mergeCell ref="AW15:AW16"/>
    <mergeCell ref="AL13:AL16"/>
    <mergeCell ref="AA13:AA16"/>
    <mergeCell ref="AB13:AB16"/>
    <mergeCell ref="AC13:AC16"/>
    <mergeCell ref="S13:S16"/>
    <mergeCell ref="T13:T16"/>
    <mergeCell ref="U13:U16"/>
    <mergeCell ref="V13:V16"/>
    <mergeCell ref="W13:W16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CA3:CC3"/>
    <mergeCell ref="BW3:BZ3"/>
    <mergeCell ref="BO3:BR3"/>
    <mergeCell ref="BS3:BV3"/>
    <mergeCell ref="AY3:BB3"/>
    <mergeCell ref="BC3:BF3"/>
    <mergeCell ref="BG3:BJ3"/>
    <mergeCell ref="BK3:BN3"/>
  </mergeCells>
  <hyperlinks>
    <hyperlink ref="A1:B1" location="'Spis tresci_Table of content'!Print_Area" display="Go back to Table of content" xr:uid="{0B7098D3-C71E-464D-9BEE-9E75928A16B1}"/>
    <hyperlink ref="A1" location="'Spis tresci_Table of content'!A1" display="Go back to Table of content" xr:uid="{D8F638F4-0FCD-4D1C-968D-0A71E970C749}"/>
    <hyperlink ref="B1" location="'Spis tresci_Table of content'!A1" display="Powrót do spisu treści" xr:uid="{60D33403-21D3-43D3-A52B-EDF727EAB08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8" orientation="landscape" r:id="rId1"/>
  <headerFooter alignWithMargins="0">
    <oddHeader xml:space="preserve">&amp;C&amp;"Times New Roman,Kursywa"&amp;12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D415-FE22-45CA-B348-DE089D12FE7A}">
  <sheetPr>
    <tabColor rgb="FF92D050"/>
    <pageSetUpPr fitToPage="1"/>
  </sheetPr>
  <dimension ref="A1:CE54"/>
  <sheetViews>
    <sheetView showGridLines="0" zoomScaleNormal="100" zoomScaleSheetLayoutView="100" zoomScalePageLayoutView="80" workbookViewId="0">
      <pane xSplit="2" ySplit="5" topLeftCell="BK6" activePane="bottomRight" state="frozen"/>
      <selection activeCell="B29" sqref="B29"/>
      <selection pane="topRight" activeCell="B29" sqref="B29"/>
      <selection pane="bottomLeft" activeCell="B29" sqref="B29"/>
      <selection pane="bottomRight" activeCell="CC10" sqref="CC10"/>
    </sheetView>
  </sheetViews>
  <sheetFormatPr defaultColWidth="0" defaultRowHeight="0" customHeight="1" zeroHeight="1"/>
  <cols>
    <col min="1" max="1" width="49.7109375" style="4" bestFit="1" customWidth="1"/>
    <col min="2" max="2" width="52.42578125" style="4" customWidth="1"/>
    <col min="3" max="35" width="7" style="53" hidden="1" customWidth="1"/>
    <col min="36" max="49" width="7.7109375" style="53" hidden="1" customWidth="1"/>
    <col min="50" max="50" width="7.7109375" style="2" hidden="1" customWidth="1"/>
    <col min="51" max="53" width="7.7109375" style="53" hidden="1" customWidth="1"/>
    <col min="54" max="54" width="7.7109375" style="2" hidden="1" customWidth="1"/>
    <col min="55" max="57" width="7.7109375" style="53" hidden="1" customWidth="1"/>
    <col min="58" max="58" width="7.7109375" style="2" hidden="1" customWidth="1"/>
    <col min="59" max="61" width="7.7109375" style="53" bestFit="1" customWidth="1"/>
    <col min="62" max="62" width="7.7109375" style="2" bestFit="1" customWidth="1"/>
    <col min="63" max="65" width="7.7109375" style="53" bestFit="1" customWidth="1"/>
    <col min="66" max="66" width="7.7109375" style="2" bestFit="1" customWidth="1"/>
    <col min="67" max="69" width="7.7109375" style="53" bestFit="1" customWidth="1"/>
    <col min="70" max="81" width="7.7109375" style="2" bestFit="1" customWidth="1"/>
    <col min="82" max="83" width="8.710937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Y1" s="5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</row>
    <row r="2" spans="1:81" ht="12.75" customHeight="1">
      <c r="A2" s="54" t="s">
        <v>356</v>
      </c>
      <c r="B2" s="54" t="s">
        <v>274</v>
      </c>
      <c r="H2" s="332"/>
      <c r="AY2" s="52"/>
      <c r="AZ2" s="52"/>
      <c r="BA2" s="52"/>
      <c r="BB2" s="52"/>
    </row>
    <row r="3" spans="1:81" ht="13.5" customHeight="1">
      <c r="A3" s="391" t="s">
        <v>357</v>
      </c>
      <c r="B3" s="391" t="s">
        <v>358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400"/>
      <c r="AX3" s="400"/>
      <c r="AY3" s="390"/>
      <c r="AZ3" s="390"/>
      <c r="BA3" s="400"/>
      <c r="BB3" s="400"/>
      <c r="BC3" s="411">
        <v>2020</v>
      </c>
      <c r="BD3" s="412"/>
      <c r="BE3" s="400"/>
      <c r="BF3" s="400"/>
      <c r="BG3" s="411">
        <v>2021</v>
      </c>
      <c r="BH3" s="412"/>
      <c r="BI3" s="400"/>
      <c r="BJ3" s="400"/>
      <c r="BK3" s="411">
        <v>2022</v>
      </c>
      <c r="BL3" s="412"/>
      <c r="BM3" s="400"/>
      <c r="BN3" s="400"/>
      <c r="BO3" s="411">
        <v>2023</v>
      </c>
      <c r="BP3" s="412"/>
      <c r="BQ3" s="400"/>
      <c r="BR3" s="400"/>
      <c r="BS3" s="411">
        <v>2024</v>
      </c>
      <c r="BT3" s="412"/>
      <c r="BU3" s="400"/>
      <c r="BV3" s="400"/>
      <c r="BW3" s="411">
        <v>2025</v>
      </c>
      <c r="BX3" s="412"/>
      <c r="BY3" s="412"/>
      <c r="BZ3" s="413"/>
      <c r="CA3" s="411">
        <v>2026</v>
      </c>
      <c r="CB3" s="412"/>
      <c r="CC3" s="412"/>
    </row>
    <row r="4" spans="1:81" ht="13.5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8" t="s">
        <v>9</v>
      </c>
      <c r="BK4" s="7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  <c r="CC4" s="8" t="s">
        <v>8</v>
      </c>
    </row>
    <row r="5" spans="1:81" s="52" customFormat="1" ht="12.75" customHeight="1">
      <c r="A5" s="13" t="s">
        <v>10</v>
      </c>
      <c r="B5" s="13" t="s">
        <v>11</v>
      </c>
      <c r="C5" s="95"/>
      <c r="D5" s="333"/>
      <c r="E5" s="95"/>
      <c r="F5" s="333"/>
      <c r="G5" s="95"/>
      <c r="H5" s="333"/>
      <c r="I5" s="95"/>
      <c r="J5" s="333"/>
      <c r="K5" s="95"/>
      <c r="L5" s="333"/>
      <c r="M5" s="95"/>
      <c r="N5" s="333"/>
      <c r="O5" s="95"/>
      <c r="P5" s="333"/>
      <c r="Q5" s="95"/>
      <c r="R5" s="333"/>
      <c r="S5" s="95"/>
      <c r="T5" s="333"/>
      <c r="U5" s="95"/>
      <c r="V5" s="333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BC5" s="13"/>
      <c r="BD5" s="13"/>
      <c r="BE5" s="13"/>
      <c r="BF5" s="13"/>
      <c r="BG5" s="16"/>
      <c r="BH5" s="13"/>
      <c r="BI5" s="13"/>
      <c r="BJ5" s="13"/>
      <c r="BK5" s="16"/>
      <c r="BL5" s="13"/>
      <c r="BM5" s="13"/>
      <c r="BN5" s="13"/>
      <c r="BO5" s="16"/>
      <c r="BP5" s="13"/>
      <c r="BQ5" s="13"/>
      <c r="BR5" s="13"/>
      <c r="BS5" s="16"/>
      <c r="BT5" s="13"/>
      <c r="BU5" s="13"/>
      <c r="BV5" s="13"/>
      <c r="BW5" s="16"/>
      <c r="BX5" s="13"/>
      <c r="BY5" s="13"/>
      <c r="BZ5" s="17"/>
      <c r="CA5" s="13"/>
      <c r="CB5" s="13"/>
      <c r="CC5" s="13"/>
    </row>
    <row r="6" spans="1:81" s="132" customFormat="1" ht="11.25">
      <c r="A6" s="65" t="s">
        <v>359</v>
      </c>
      <c r="B6" s="65" t="s">
        <v>360</v>
      </c>
      <c r="BC6" s="13">
        <f>'Jakość portfela_Portf. quality'!BC24</f>
        <v>50940</v>
      </c>
      <c r="BD6" s="13">
        <f>'Jakość portfela_Portf. quality'!BD24</f>
        <v>52606</v>
      </c>
      <c r="BE6" s="13">
        <f>'Jakość portfela_Portf. quality'!BE24</f>
        <v>53762</v>
      </c>
      <c r="BF6" s="13">
        <f>'Jakość portfela_Portf. quality'!BF24</f>
        <v>55831</v>
      </c>
      <c r="BG6" s="16">
        <f>'Jakość portfela_Portf. quality'!BG24</f>
        <v>58603</v>
      </c>
      <c r="BH6" s="13">
        <f>'Jakość portfela_Portf. quality'!BH24</f>
        <v>61502</v>
      </c>
      <c r="BI6" s="13">
        <f>'Jakość portfela_Portf. quality'!BI24</f>
        <v>64506</v>
      </c>
      <c r="BJ6" s="13">
        <f>'Jakość portfela_Portf. quality'!BJ24</f>
        <v>66484</v>
      </c>
      <c r="BK6" s="16">
        <f>'Jakość portfela_Portf. quality'!BK24</f>
        <v>66866</v>
      </c>
      <c r="BL6" s="13">
        <f>'Jakość portfela_Portf. quality'!BL24</f>
        <v>65901</v>
      </c>
      <c r="BM6" s="13">
        <f>'Jakość portfela_Portf. quality'!BM24</f>
        <v>64198</v>
      </c>
      <c r="BN6" s="13">
        <f>'Jakość portfela_Portf. quality'!BN24</f>
        <v>63880</v>
      </c>
      <c r="BO6" s="16">
        <f>'Jakość portfela_Portf. quality'!BO24</f>
        <v>63359</v>
      </c>
      <c r="BP6" s="13">
        <f>'Jakość portfela_Portf. quality'!BP24</f>
        <v>63925</v>
      </c>
      <c r="BQ6" s="13">
        <f>'Jakość portfela_Portf. quality'!BQ24</f>
        <v>64719</v>
      </c>
      <c r="BR6" s="13">
        <f>'Jakość portfela_Portf. quality'!BR24</f>
        <v>64889</v>
      </c>
      <c r="BS6" s="16">
        <f>'Jakość portfela_Portf. quality'!BS24</f>
        <v>66070</v>
      </c>
      <c r="BT6" s="13">
        <f>'Jakość portfela_Portf. quality'!BT24</f>
        <v>68018</v>
      </c>
      <c r="BU6" s="13">
        <f>'Jakość portfela_Portf. quality'!BU24</f>
        <v>69494</v>
      </c>
      <c r="BV6" s="13">
        <f>'Jakość portfela_Portf. quality'!BV24</f>
        <v>71264</v>
      </c>
      <c r="BW6" s="16">
        <f>'Jakość portfela_Portf. quality'!BW24</f>
        <v>73229</v>
      </c>
      <c r="BX6" s="13">
        <f>'Jakość portfela_Portf. quality'!BX24</f>
        <v>75851</v>
      </c>
      <c r="BY6" s="13">
        <f>'Jakość portfela_Portf. quality'!BY24</f>
        <v>78369</v>
      </c>
      <c r="BZ6" s="17">
        <f>'Jakość portfela_Portf. quality'!BZ24</f>
        <v>80421</v>
      </c>
      <c r="CA6" s="13">
        <f>'Jakość portfela_Portf. quality'!CA24</f>
        <v>82254</v>
      </c>
      <c r="CB6" s="13">
        <f>'Jakość portfela_Portf. quality'!CB24</f>
        <v>84160</v>
      </c>
      <c r="CC6" s="13">
        <f>'Jakość portfela_Portf. quality'!CC24</f>
        <v>85255</v>
      </c>
    </row>
    <row r="7" spans="1:81" s="132" customFormat="1" ht="11.25">
      <c r="A7" s="65" t="s">
        <v>361</v>
      </c>
      <c r="B7" s="65" t="s">
        <v>362</v>
      </c>
      <c r="BC7" s="13">
        <f>'Jakość portfela_Portf. quality'!BC7</f>
        <v>72929</v>
      </c>
      <c r="BD7" s="13">
        <f>'Jakość portfela_Portf. quality'!BD7</f>
        <v>68854</v>
      </c>
      <c r="BE7" s="13">
        <f>'Jakość portfela_Portf. quality'!BE7</f>
        <v>69981</v>
      </c>
      <c r="BF7" s="13">
        <f>'Jakość portfela_Portf. quality'!BF7</f>
        <v>70160</v>
      </c>
      <c r="BG7" s="16">
        <f>'Jakość portfela_Portf. quality'!BG7</f>
        <v>72299</v>
      </c>
      <c r="BH7" s="13">
        <f>'Jakość portfela_Portf. quality'!BH7</f>
        <v>73116</v>
      </c>
      <c r="BI7" s="13">
        <f>'Jakość portfela_Portf. quality'!BI7</f>
        <v>76655</v>
      </c>
      <c r="BJ7" s="13">
        <f>'Jakość portfela_Portf. quality'!BJ7</f>
        <v>79915</v>
      </c>
      <c r="BK7" s="16">
        <f>'Jakość portfela_Portf. quality'!BK7</f>
        <v>83155</v>
      </c>
      <c r="BL7" s="13">
        <f>'Jakość portfela_Portf. quality'!BL7</f>
        <v>87858</v>
      </c>
      <c r="BM7" s="13">
        <f>'Jakość portfela_Portf. quality'!BM7</f>
        <v>91722</v>
      </c>
      <c r="BN7" s="13">
        <f>'Jakość portfela_Portf. quality'!BN7</f>
        <v>92478</v>
      </c>
      <c r="BO7" s="16">
        <f>'Jakość portfela_Portf. quality'!BO7</f>
        <v>94617</v>
      </c>
      <c r="BP7" s="13">
        <f>'Jakość portfela_Portf. quality'!BP7</f>
        <v>94172</v>
      </c>
      <c r="BQ7" s="13">
        <f>'Jakość portfela_Portf. quality'!BQ7</f>
        <v>95550</v>
      </c>
      <c r="BR7" s="13">
        <f>'Jakość portfela_Portf. quality'!BR7</f>
        <v>93364</v>
      </c>
      <c r="BS7" s="16">
        <f>'Jakość portfela_Portf. quality'!BS7</f>
        <v>94178</v>
      </c>
      <c r="BT7" s="13">
        <f>'Jakość portfela_Portf. quality'!BT7</f>
        <v>95793</v>
      </c>
      <c r="BU7" s="13">
        <f>'Jakość portfela_Portf. quality'!BU7</f>
        <v>96202</v>
      </c>
      <c r="BV7" s="13">
        <f>'Jakość portfela_Portf. quality'!BV7</f>
        <v>96127</v>
      </c>
      <c r="BW7" s="16">
        <f>'Jakość portfela_Portf. quality'!BW7</f>
        <v>97187</v>
      </c>
      <c r="BX7" s="13">
        <f>'Jakość portfela_Portf. quality'!BX7</f>
        <v>98453</v>
      </c>
      <c r="BY7" s="13">
        <f>'Jakość portfela_Portf. quality'!BY7</f>
        <v>98722</v>
      </c>
      <c r="BZ7" s="17">
        <f>'Jakość portfela_Portf. quality'!BZ7</f>
        <v>100728</v>
      </c>
      <c r="CA7" s="13">
        <f>'Jakość portfela_Portf. quality'!CA7</f>
        <v>102940</v>
      </c>
      <c r="CB7" s="13">
        <f>'Jakość portfela_Portf. quality'!CB7</f>
        <v>105729</v>
      </c>
      <c r="CC7" s="13">
        <f>'Jakość portfela_Portf. quality'!CC7</f>
        <v>105221</v>
      </c>
    </row>
    <row r="8" spans="1:81" s="133" customFormat="1" ht="11.25">
      <c r="A8" s="73" t="s">
        <v>363</v>
      </c>
      <c r="B8" s="73" t="s">
        <v>364</v>
      </c>
      <c r="BC8" s="238">
        <f t="shared" ref="BC8:BP8" si="0">+BC6+BC7</f>
        <v>123869</v>
      </c>
      <c r="BD8" s="238">
        <f t="shared" si="0"/>
        <v>121460</v>
      </c>
      <c r="BE8" s="238">
        <f t="shared" si="0"/>
        <v>123743</v>
      </c>
      <c r="BF8" s="238">
        <f t="shared" si="0"/>
        <v>125991</v>
      </c>
      <c r="BG8" s="237">
        <f t="shared" si="0"/>
        <v>130902</v>
      </c>
      <c r="BH8" s="238">
        <f t="shared" si="0"/>
        <v>134618</v>
      </c>
      <c r="BI8" s="238">
        <f t="shared" si="0"/>
        <v>141161</v>
      </c>
      <c r="BJ8" s="238">
        <f t="shared" si="0"/>
        <v>146399</v>
      </c>
      <c r="BK8" s="237">
        <f t="shared" si="0"/>
        <v>150021</v>
      </c>
      <c r="BL8" s="238">
        <f t="shared" si="0"/>
        <v>153759</v>
      </c>
      <c r="BM8" s="238">
        <f t="shared" si="0"/>
        <v>155920</v>
      </c>
      <c r="BN8" s="238">
        <f t="shared" si="0"/>
        <v>156358</v>
      </c>
      <c r="BO8" s="237">
        <f t="shared" si="0"/>
        <v>157976</v>
      </c>
      <c r="BP8" s="238">
        <f t="shared" si="0"/>
        <v>158097</v>
      </c>
      <c r="BQ8" s="238">
        <f>+BQ6+BQ7</f>
        <v>160269</v>
      </c>
      <c r="BR8" s="238">
        <f>+BR6+BR7</f>
        <v>158253</v>
      </c>
      <c r="BS8" s="237">
        <f>+BS6+BS7</f>
        <v>160248</v>
      </c>
      <c r="BT8" s="238">
        <f t="shared" ref="BT8:BU8" si="1">+BT6+BT7</f>
        <v>163811</v>
      </c>
      <c r="BU8" s="238">
        <f t="shared" si="1"/>
        <v>165696</v>
      </c>
      <c r="BV8" s="238">
        <f t="shared" ref="BV8" si="2">+BV6+BV7</f>
        <v>167391</v>
      </c>
      <c r="BW8" s="237">
        <f>+BW6+BW7</f>
        <v>170416</v>
      </c>
      <c r="BX8" s="238">
        <f>+BX6+BX7</f>
        <v>174304</v>
      </c>
      <c r="BY8" s="238">
        <f>+BY6+BY7</f>
        <v>177091</v>
      </c>
      <c r="BZ8" s="244">
        <f>+BZ6+BZ7</f>
        <v>181149</v>
      </c>
      <c r="CA8" s="238">
        <f t="shared" ref="CA8" si="3">+CA6+CA7</f>
        <v>185194</v>
      </c>
      <c r="CB8" s="238">
        <f>+CB6+CB7</f>
        <v>189889</v>
      </c>
      <c r="CC8" s="238">
        <f>+CC6+CC7</f>
        <v>190476</v>
      </c>
    </row>
    <row r="9" spans="1:81" s="132" customFormat="1" ht="11.25">
      <c r="A9" s="73"/>
      <c r="B9" s="61"/>
      <c r="BC9" s="77"/>
      <c r="BD9" s="77"/>
      <c r="BE9" s="77"/>
      <c r="BF9" s="77"/>
      <c r="BG9" s="16"/>
      <c r="BH9" s="13"/>
      <c r="BI9" s="13"/>
      <c r="BJ9" s="13"/>
      <c r="BK9" s="16"/>
      <c r="BL9" s="13"/>
      <c r="BM9" s="13"/>
      <c r="BN9" s="13"/>
      <c r="BO9" s="16"/>
      <c r="BP9" s="13"/>
      <c r="BQ9" s="13"/>
      <c r="BR9" s="13"/>
      <c r="BS9" s="16"/>
      <c r="BT9" s="13"/>
      <c r="BU9" s="13"/>
      <c r="BV9" s="13"/>
      <c r="BW9" s="16"/>
      <c r="BX9" s="13"/>
      <c r="BY9" s="13"/>
      <c r="BZ9" s="17"/>
      <c r="CA9" s="13"/>
      <c r="CB9" s="13"/>
      <c r="CC9" s="13"/>
    </row>
    <row r="10" spans="1:81" s="132" customFormat="1" ht="22.5">
      <c r="A10" s="65" t="s">
        <v>365</v>
      </c>
      <c r="B10" s="65" t="s">
        <v>366</v>
      </c>
      <c r="BC10" s="13">
        <f>'RZiS B. Detaliczna_P&amp;L Retail'!BC16+'RZiS B. Detaliczna_P&amp;L Retail'!BC17</f>
        <v>-109</v>
      </c>
      <c r="BD10" s="13">
        <f>'RZiS B. Detaliczna_P&amp;L Retail'!BD16+'RZiS B. Detaliczna_P&amp;L Retail'!BD17</f>
        <v>-71</v>
      </c>
      <c r="BE10" s="13">
        <f>'RZiS B. Detaliczna_P&amp;L Retail'!BE16+'RZiS B. Detaliczna_P&amp;L Retail'!BE17</f>
        <v>-82</v>
      </c>
      <c r="BF10" s="13">
        <f>'RZiS B. Detaliczna_P&amp;L Retail'!BF16+'RZiS B. Detaliczna_P&amp;L Retail'!BF17</f>
        <v>-324</v>
      </c>
      <c r="BG10" s="16">
        <f>'RZiS B. Detaliczna_P&amp;L Retail'!BG16+'RZiS B. Detaliczna_P&amp;L Retail'!BG17</f>
        <v>-68</v>
      </c>
      <c r="BH10" s="13">
        <f>'RZiS B. Detaliczna_P&amp;L Retail'!BH16+'RZiS B. Detaliczna_P&amp;L Retail'!BH17</f>
        <v>27</v>
      </c>
      <c r="BI10" s="13">
        <f>'RZiS B. Detaliczna_P&amp;L Retail'!BI16+'RZiS B. Detaliczna_P&amp;L Retail'!BI17</f>
        <v>-32</v>
      </c>
      <c r="BJ10" s="13">
        <f>'RZiS B. Detaliczna_P&amp;L Retail'!BJ16+'RZiS B. Detaliczna_P&amp;L Retail'!BJ17</f>
        <v>-62</v>
      </c>
      <c r="BK10" s="16">
        <f>'RZiS B. Detaliczna_P&amp;L Retail'!BK16+'RZiS B. Detaliczna_P&amp;L Retail'!BK17</f>
        <v>-62</v>
      </c>
      <c r="BL10" s="13">
        <f>'RZiS B. Detaliczna_P&amp;L Retail'!BL16+'RZiS B. Detaliczna_P&amp;L Retail'!BL17</f>
        <v>-111</v>
      </c>
      <c r="BM10" s="13">
        <f>'RZiS B. Detaliczna_P&amp;L Retail'!BM16+'RZiS B. Detaliczna_P&amp;L Retail'!BM17</f>
        <v>-19</v>
      </c>
      <c r="BN10" s="13">
        <f>'RZiS B. Detaliczna_P&amp;L Retail'!BN16+'RZiS B. Detaliczna_P&amp;L Retail'!BN17</f>
        <v>-395</v>
      </c>
      <c r="BO10" s="16">
        <f>'RZiS B. Detaliczna_P&amp;L Retail'!BO16+'RZiS B. Detaliczna_P&amp;L Retail'!BO17</f>
        <v>-20</v>
      </c>
      <c r="BP10" s="13">
        <f>'RZiS B. Detaliczna_P&amp;L Retail'!BP16+'RZiS B. Detaliczna_P&amp;L Retail'!BP17</f>
        <v>-60</v>
      </c>
      <c r="BQ10" s="13">
        <f>'RZiS B. Detaliczna_P&amp;L Retail'!BQ16+'RZiS B. Detaliczna_P&amp;L Retail'!BQ17</f>
        <v>-46</v>
      </c>
      <c r="BR10" s="13">
        <f>'RZiS B. Detaliczna_P&amp;L Retail'!BR16+'RZiS B. Detaliczna_P&amp;L Retail'!BR17</f>
        <v>15</v>
      </c>
      <c r="BS10" s="16">
        <f>'RZiS B. Detaliczna_P&amp;L Retail'!BS16+'RZiS B. Detaliczna_P&amp;L Retail'!BS17</f>
        <v>-34</v>
      </c>
      <c r="BT10" s="13">
        <f>'RZiS B. Detaliczna_P&amp;L Retail'!BT16+'RZiS B. Detaliczna_P&amp;L Retail'!BT17</f>
        <v>-53</v>
      </c>
      <c r="BU10" s="13">
        <f>'RZiS B. Detaliczna_P&amp;L Retail'!BU16+'RZiS B. Detaliczna_P&amp;L Retail'!BU17</f>
        <v>84</v>
      </c>
      <c r="BV10" s="13">
        <f>'RZiS B. Detaliczna_P&amp;L Retail'!BV16+'RZiS B. Detaliczna_P&amp;L Retail'!BV17</f>
        <v>-118</v>
      </c>
      <c r="BW10" s="16">
        <f>'RZiS B. Detaliczna_P&amp;L Retail'!BW16+'RZiS B. Detaliczna_P&amp;L Retail'!BW17</f>
        <v>-23</v>
      </c>
      <c r="BX10" s="13">
        <f>'RZiS B. Detaliczna_P&amp;L Retail'!BX16+'RZiS B. Detaliczna_P&amp;L Retail'!BX17</f>
        <v>42</v>
      </c>
      <c r="BY10" s="13">
        <f>'RZiS B. Detaliczna_P&amp;L Retail'!BY16+'RZiS B. Detaliczna_P&amp;L Retail'!BY17</f>
        <v>-51</v>
      </c>
      <c r="BZ10" s="17">
        <f>'RZiS B. Detaliczna_P&amp;L Retail'!BZ16+'RZiS B. Detaliczna_P&amp;L Retail'!BZ17</f>
        <v>-133</v>
      </c>
      <c r="CA10" s="13">
        <f>'RZiS B. Detaliczna_P&amp;L Retail'!CA16+'RZiS B. Detaliczna_P&amp;L Retail'!CA17</f>
        <v>-19</v>
      </c>
      <c r="CB10" s="13">
        <f>'RZiS B. Detaliczna_P&amp;L Retail'!CB16+'RZiS B. Detaliczna_P&amp;L Retail'!CB17</f>
        <v>53</v>
      </c>
      <c r="CC10" s="13">
        <f>'RZiS B. Detaliczna_P&amp;L Retail'!CC16+'RZiS B. Detaliczna_P&amp;L Retail'!CC17</f>
        <v>-31</v>
      </c>
    </row>
    <row r="11" spans="1:81" s="132" customFormat="1" ht="22.5">
      <c r="A11" s="65" t="s">
        <v>367</v>
      </c>
      <c r="B11" s="65" t="s">
        <v>368</v>
      </c>
      <c r="BC11" s="13">
        <f>'RZiS B. Korp._P&amp;L Corporate'!BC16+'RZiS B. Korp._P&amp;L Corporate'!BC17</f>
        <v>-185</v>
      </c>
      <c r="BD11" s="13">
        <f>'RZiS B. Korp._P&amp;L Corporate'!BD16+'RZiS B. Korp._P&amp;L Corporate'!BD17</f>
        <v>-242</v>
      </c>
      <c r="BE11" s="13">
        <f>'RZiS B. Korp._P&amp;L Corporate'!BE16+'RZiS B. Korp._P&amp;L Corporate'!BE17</f>
        <v>-63</v>
      </c>
      <c r="BF11" s="13">
        <f>'RZiS B. Korp._P&amp;L Corporate'!BF16+'RZiS B. Korp._P&amp;L Corporate'!BF17</f>
        <v>1</v>
      </c>
      <c r="BG11" s="16">
        <f>'RZiS B. Korp._P&amp;L Corporate'!BG16+'RZiS B. Korp._P&amp;L Corporate'!BG17</f>
        <v>-61</v>
      </c>
      <c r="BH11" s="13">
        <f>'RZiS B. Korp._P&amp;L Corporate'!BH16+'RZiS B. Korp._P&amp;L Corporate'!BH17</f>
        <v>-46</v>
      </c>
      <c r="BI11" s="13">
        <f>'RZiS B. Korp._P&amp;L Corporate'!BI16+'RZiS B. Korp._P&amp;L Corporate'!BI17</f>
        <v>-48</v>
      </c>
      <c r="BJ11" s="13">
        <f>'RZiS B. Korp._P&amp;L Corporate'!BJ16+'RZiS B. Korp._P&amp;L Corporate'!BJ17</f>
        <v>-82</v>
      </c>
      <c r="BK11" s="16">
        <f>'RZiS B. Korp._P&amp;L Corporate'!BK16+'RZiS B. Korp._P&amp;L Corporate'!BK17</f>
        <v>-90</v>
      </c>
      <c r="BL11" s="13">
        <f>'RZiS B. Korp._P&amp;L Corporate'!BL16+'RZiS B. Korp._P&amp;L Corporate'!BL17</f>
        <v>-72</v>
      </c>
      <c r="BM11" s="13">
        <f>'RZiS B. Korp._P&amp;L Corporate'!BM16+'RZiS B. Korp._P&amp;L Corporate'!BM17</f>
        <v>-187</v>
      </c>
      <c r="BN11" s="13">
        <f>'RZiS B. Korp._P&amp;L Corporate'!BN16+'RZiS B. Korp._P&amp;L Corporate'!BN17</f>
        <v>-94</v>
      </c>
      <c r="BO11" s="16">
        <f>'RZiS B. Korp._P&amp;L Corporate'!BO16+'RZiS B. Korp._P&amp;L Corporate'!BO17</f>
        <v>-68</v>
      </c>
      <c r="BP11" s="13">
        <f>'RZiS B. Korp._P&amp;L Corporate'!BP16+'RZiS B. Korp._P&amp;L Corporate'!BP17</f>
        <v>-137</v>
      </c>
      <c r="BQ11" s="13">
        <f>'RZiS B. Korp._P&amp;L Corporate'!BQ16+'RZiS B. Korp._P&amp;L Corporate'!BQ17</f>
        <v>-105</v>
      </c>
      <c r="BR11" s="13">
        <f>'RZiS B. Korp._P&amp;L Corporate'!BR16+'RZiS B. Korp._P&amp;L Corporate'!BR17</f>
        <v>-193</v>
      </c>
      <c r="BS11" s="16">
        <f>'RZiS B. Korp._P&amp;L Corporate'!BS16+'RZiS B. Korp._P&amp;L Corporate'!BS17</f>
        <v>-163</v>
      </c>
      <c r="BT11" s="13">
        <f>'RZiS B. Korp._P&amp;L Corporate'!BT16+'RZiS B. Korp._P&amp;L Corporate'!BT17</f>
        <v>-265</v>
      </c>
      <c r="BU11" s="13">
        <f>'RZiS B. Korp._P&amp;L Corporate'!BU16+'RZiS B. Korp._P&amp;L Corporate'!BU17</f>
        <v>-432</v>
      </c>
      <c r="BV11" s="13">
        <f>'RZiS B. Korp._P&amp;L Corporate'!BV16+'RZiS B. Korp._P&amp;L Corporate'!BV17</f>
        <v>-55</v>
      </c>
      <c r="BW11" s="16">
        <f>'RZiS B. Korp._P&amp;L Corporate'!BW16+'RZiS B. Korp._P&amp;L Corporate'!BW17</f>
        <v>-186</v>
      </c>
      <c r="BX11" s="13">
        <f>'RZiS B. Korp._P&amp;L Corporate'!BX16+'RZiS B. Korp._P&amp;L Corporate'!BX17</f>
        <v>-235</v>
      </c>
      <c r="BY11" s="13">
        <f>'RZiS B. Korp._P&amp;L Corporate'!BY16+'RZiS B. Korp._P&amp;L Corporate'!BY17</f>
        <v>-200</v>
      </c>
      <c r="BZ11" s="17">
        <f>'RZiS B. Korp._P&amp;L Corporate'!BZ16+'RZiS B. Korp._P&amp;L Corporate'!BZ17</f>
        <v>-56</v>
      </c>
      <c r="CA11" s="13">
        <f>'RZiS B. Korp._P&amp;L Corporate'!CA16+'RZiS B. Korp._P&amp;L Corporate'!CA17</f>
        <v>-192</v>
      </c>
      <c r="CB11" s="13">
        <f>'RZiS B. Korp._P&amp;L Corporate'!CB16+'RZiS B. Korp._P&amp;L Corporate'!CB17</f>
        <v>-94</v>
      </c>
      <c r="CC11" s="13">
        <f>'RZiS B. Korp._P&amp;L Corporate'!CC16+'RZiS B. Korp._P&amp;L Corporate'!CC17</f>
        <v>-42</v>
      </c>
    </row>
    <row r="12" spans="1:81" s="133" customFormat="1" ht="22.5">
      <c r="A12" s="73" t="s">
        <v>369</v>
      </c>
      <c r="B12" s="73" t="s">
        <v>370</v>
      </c>
      <c r="BC12" s="238">
        <f t="shared" ref="BC12:BP12" si="4">+BC10+BC11</f>
        <v>-294</v>
      </c>
      <c r="BD12" s="238">
        <f t="shared" si="4"/>
        <v>-313</v>
      </c>
      <c r="BE12" s="238">
        <f t="shared" si="4"/>
        <v>-145</v>
      </c>
      <c r="BF12" s="238">
        <f t="shared" si="4"/>
        <v>-323</v>
      </c>
      <c r="BG12" s="237">
        <f t="shared" si="4"/>
        <v>-129</v>
      </c>
      <c r="BH12" s="238">
        <f t="shared" si="4"/>
        <v>-19</v>
      </c>
      <c r="BI12" s="238">
        <f t="shared" si="4"/>
        <v>-80</v>
      </c>
      <c r="BJ12" s="238">
        <f t="shared" si="4"/>
        <v>-144</v>
      </c>
      <c r="BK12" s="237">
        <f t="shared" si="4"/>
        <v>-152</v>
      </c>
      <c r="BL12" s="238">
        <f t="shared" si="4"/>
        <v>-183</v>
      </c>
      <c r="BM12" s="238">
        <f t="shared" si="4"/>
        <v>-206</v>
      </c>
      <c r="BN12" s="238">
        <f t="shared" si="4"/>
        <v>-489</v>
      </c>
      <c r="BO12" s="237">
        <f t="shared" si="4"/>
        <v>-88</v>
      </c>
      <c r="BP12" s="238">
        <f t="shared" si="4"/>
        <v>-197</v>
      </c>
      <c r="BQ12" s="238">
        <f>+BQ10+BQ11</f>
        <v>-151</v>
      </c>
      <c r="BR12" s="238">
        <f>+BR10+BR11</f>
        <v>-178</v>
      </c>
      <c r="BS12" s="237">
        <f>+BS10+BS11</f>
        <v>-197</v>
      </c>
      <c r="BT12" s="238">
        <f t="shared" ref="BT12:BU12" si="5">+BT10+BT11</f>
        <v>-318</v>
      </c>
      <c r="BU12" s="238">
        <f t="shared" si="5"/>
        <v>-348</v>
      </c>
      <c r="BV12" s="238">
        <f t="shared" ref="BV12" si="6">+BV10+BV11</f>
        <v>-173</v>
      </c>
      <c r="BW12" s="237">
        <f>+BW10+BW11</f>
        <v>-209</v>
      </c>
      <c r="BX12" s="238">
        <f>+BX10+BX11</f>
        <v>-193</v>
      </c>
      <c r="BY12" s="238">
        <f>+BY10+BY11</f>
        <v>-251</v>
      </c>
      <c r="BZ12" s="244">
        <f>+BZ10+BZ11</f>
        <v>-189</v>
      </c>
      <c r="CA12" s="238">
        <f t="shared" ref="CA12" si="7">+CA10+CA11</f>
        <v>-211</v>
      </c>
      <c r="CB12" s="238">
        <f>+CB10+CB11</f>
        <v>-41</v>
      </c>
      <c r="CC12" s="238">
        <f>+CC10+CC11</f>
        <v>-73</v>
      </c>
    </row>
    <row r="13" spans="1:81" s="132" customFormat="1" ht="11.25">
      <c r="A13" s="73"/>
      <c r="B13" s="61"/>
      <c r="BC13" s="160"/>
      <c r="BD13" s="160"/>
      <c r="BE13" s="160"/>
      <c r="BF13" s="160"/>
      <c r="BG13" s="161"/>
      <c r="BH13" s="160"/>
      <c r="BI13" s="160"/>
      <c r="BJ13" s="160"/>
      <c r="BK13" s="161"/>
      <c r="BL13" s="160"/>
      <c r="BM13" s="160"/>
      <c r="BN13" s="160"/>
      <c r="BO13" s="161"/>
      <c r="BP13" s="160"/>
      <c r="BQ13" s="160"/>
      <c r="BR13" s="160"/>
      <c r="BS13" s="161"/>
      <c r="BT13" s="160"/>
      <c r="BU13" s="160"/>
      <c r="BV13" s="160"/>
      <c r="BW13" s="161"/>
      <c r="BX13" s="160"/>
      <c r="BY13" s="160"/>
      <c r="BZ13" s="266"/>
      <c r="CA13" s="160"/>
      <c r="CB13" s="160"/>
      <c r="CC13" s="160"/>
    </row>
    <row r="14" spans="1:81" s="497" customFormat="1" ht="22.5">
      <c r="A14" s="449" t="s">
        <v>371</v>
      </c>
      <c r="B14" s="502" t="s">
        <v>372</v>
      </c>
      <c r="BC14" s="498">
        <v>0</v>
      </c>
      <c r="BD14" s="498">
        <v>0</v>
      </c>
      <c r="BE14" s="498">
        <v>0</v>
      </c>
      <c r="BF14" s="498">
        <v>0</v>
      </c>
      <c r="BG14" s="499">
        <v>0</v>
      </c>
      <c r="BH14" s="498">
        <v>51</v>
      </c>
      <c r="BI14" s="498">
        <v>0</v>
      </c>
      <c r="BJ14" s="498">
        <v>0</v>
      </c>
      <c r="BK14" s="499">
        <v>0</v>
      </c>
      <c r="BL14" s="498">
        <v>0</v>
      </c>
      <c r="BM14" s="498">
        <v>65</v>
      </c>
      <c r="BN14" s="498">
        <v>0</v>
      </c>
      <c r="BO14" s="499">
        <v>0</v>
      </c>
      <c r="BP14" s="498">
        <v>0</v>
      </c>
      <c r="BQ14" s="498">
        <v>0</v>
      </c>
      <c r="BR14" s="498">
        <v>22</v>
      </c>
      <c r="BS14" s="499">
        <v>0</v>
      </c>
      <c r="BT14" s="498">
        <v>0</v>
      </c>
      <c r="BU14" s="498">
        <v>57</v>
      </c>
      <c r="BV14" s="498">
        <v>0</v>
      </c>
      <c r="BW14" s="499">
        <v>0</v>
      </c>
      <c r="BX14" s="498">
        <v>43</v>
      </c>
      <c r="BY14" s="498">
        <v>0</v>
      </c>
      <c r="BZ14" s="500">
        <v>0</v>
      </c>
      <c r="CA14" s="498">
        <v>0</v>
      </c>
      <c r="CB14" s="498">
        <v>58</v>
      </c>
      <c r="CC14" s="498">
        <v>0</v>
      </c>
    </row>
    <row r="15" spans="1:81" s="497" customFormat="1" ht="22.5">
      <c r="A15" s="449" t="s">
        <v>373</v>
      </c>
      <c r="B15" s="502" t="s">
        <v>374</v>
      </c>
      <c r="BC15" s="498">
        <v>4</v>
      </c>
      <c r="BD15" s="498">
        <v>0</v>
      </c>
      <c r="BE15" s="498">
        <v>0</v>
      </c>
      <c r="BF15" s="498">
        <v>0</v>
      </c>
      <c r="BG15" s="499">
        <v>0</v>
      </c>
      <c r="BH15" s="498">
        <v>11</v>
      </c>
      <c r="BI15" s="498">
        <v>0</v>
      </c>
      <c r="BJ15" s="498">
        <v>0</v>
      </c>
      <c r="BK15" s="499">
        <v>9</v>
      </c>
      <c r="BL15" s="498">
        <v>0</v>
      </c>
      <c r="BM15" s="498">
        <v>9</v>
      </c>
      <c r="BN15" s="498">
        <v>0</v>
      </c>
      <c r="BO15" s="499">
        <v>0</v>
      </c>
      <c r="BP15" s="498">
        <v>0</v>
      </c>
      <c r="BQ15" s="498">
        <v>0</v>
      </c>
      <c r="BR15" s="498">
        <v>2</v>
      </c>
      <c r="BS15" s="499">
        <v>0</v>
      </c>
      <c r="BT15" s="498">
        <v>0</v>
      </c>
      <c r="BU15" s="498">
        <v>2</v>
      </c>
      <c r="BV15" s="498">
        <v>21</v>
      </c>
      <c r="BW15" s="499">
        <v>0</v>
      </c>
      <c r="BX15" s="498">
        <v>2</v>
      </c>
      <c r="BY15" s="498">
        <v>0</v>
      </c>
      <c r="BZ15" s="500">
        <v>19</v>
      </c>
      <c r="CA15" s="498">
        <v>0</v>
      </c>
      <c r="CB15" s="498">
        <v>4</v>
      </c>
      <c r="CC15" s="498">
        <v>0</v>
      </c>
    </row>
    <row r="16" spans="1:81" s="133" customFormat="1" ht="11.25">
      <c r="A16" s="73" t="s">
        <v>375</v>
      </c>
      <c r="B16" s="57" t="s">
        <v>376</v>
      </c>
      <c r="BC16" s="312">
        <f t="shared" ref="BC16:BP16" si="8">+BC14+BC15</f>
        <v>4</v>
      </c>
      <c r="BD16" s="312">
        <f t="shared" si="8"/>
        <v>0</v>
      </c>
      <c r="BE16" s="312">
        <f t="shared" si="8"/>
        <v>0</v>
      </c>
      <c r="BF16" s="312">
        <f t="shared" si="8"/>
        <v>0</v>
      </c>
      <c r="BG16" s="311">
        <f t="shared" si="8"/>
        <v>0</v>
      </c>
      <c r="BH16" s="312">
        <f t="shared" si="8"/>
        <v>62</v>
      </c>
      <c r="BI16" s="312">
        <f t="shared" si="8"/>
        <v>0</v>
      </c>
      <c r="BJ16" s="312">
        <f t="shared" si="8"/>
        <v>0</v>
      </c>
      <c r="BK16" s="311">
        <f t="shared" si="8"/>
        <v>9</v>
      </c>
      <c r="BL16" s="312">
        <f t="shared" si="8"/>
        <v>0</v>
      </c>
      <c r="BM16" s="312">
        <f t="shared" si="8"/>
        <v>74</v>
      </c>
      <c r="BN16" s="312">
        <f t="shared" si="8"/>
        <v>0</v>
      </c>
      <c r="BO16" s="311">
        <f t="shared" si="8"/>
        <v>0</v>
      </c>
      <c r="BP16" s="312">
        <f t="shared" si="8"/>
        <v>0</v>
      </c>
      <c r="BQ16" s="312">
        <f>+BQ14+BQ15</f>
        <v>0</v>
      </c>
      <c r="BR16" s="312">
        <f>+BR14+BR15</f>
        <v>24</v>
      </c>
      <c r="BS16" s="311">
        <f>+BS14+BS15</f>
        <v>0</v>
      </c>
      <c r="BT16" s="312">
        <f t="shared" ref="BT16:BU16" si="9">+BT14+BT15</f>
        <v>0</v>
      </c>
      <c r="BU16" s="312">
        <f t="shared" si="9"/>
        <v>59</v>
      </c>
      <c r="BV16" s="312">
        <f t="shared" ref="BV16" si="10">+BV14+BV15</f>
        <v>21</v>
      </c>
      <c r="BW16" s="311">
        <f>+BW14+BW15</f>
        <v>0</v>
      </c>
      <c r="BX16" s="312">
        <f>+BX14+BX15</f>
        <v>45</v>
      </c>
      <c r="BY16" s="312">
        <f>+BY14+BY15</f>
        <v>0</v>
      </c>
      <c r="BZ16" s="313">
        <f>+BZ14+BZ15</f>
        <v>19</v>
      </c>
      <c r="CA16" s="312">
        <f t="shared" ref="CA16" si="11">+CA14+CA15</f>
        <v>0</v>
      </c>
      <c r="CB16" s="312">
        <f>+CB14+CB15</f>
        <v>62</v>
      </c>
      <c r="CC16" s="312">
        <f>+CC14+CC15</f>
        <v>0</v>
      </c>
    </row>
    <row r="17" spans="1:81" s="132" customFormat="1" ht="11.25">
      <c r="A17" s="73"/>
      <c r="B17" s="61"/>
      <c r="BC17" s="77"/>
      <c r="BD17" s="77"/>
      <c r="BE17" s="77"/>
      <c r="BF17" s="77"/>
      <c r="BG17" s="76"/>
      <c r="BH17" s="77"/>
      <c r="BI17" s="77"/>
      <c r="BJ17" s="77"/>
      <c r="BK17" s="76"/>
      <c r="BL17" s="77"/>
      <c r="BM17" s="77"/>
      <c r="BN17" s="77"/>
      <c r="BO17" s="76"/>
      <c r="BP17" s="77"/>
      <c r="BQ17" s="77"/>
      <c r="BR17" s="77"/>
      <c r="BS17" s="76"/>
      <c r="BT17" s="77"/>
      <c r="BU17" s="77"/>
      <c r="BV17" s="77"/>
      <c r="BW17" s="76"/>
      <c r="BX17" s="77"/>
      <c r="BY17" s="77"/>
      <c r="BZ17" s="78"/>
      <c r="CA17" s="77"/>
      <c r="CB17" s="77"/>
      <c r="CC17" s="77"/>
    </row>
    <row r="18" spans="1:81" s="250" customFormat="1" ht="11.25">
      <c r="A18" s="162" t="s">
        <v>377</v>
      </c>
      <c r="B18" s="162" t="s">
        <v>378</v>
      </c>
      <c r="C18" s="343"/>
      <c r="D18" s="343"/>
      <c r="E18" s="343"/>
      <c r="F18" s="343"/>
      <c r="AY18" s="344"/>
      <c r="BC18" s="91">
        <f t="shared" ref="BC18:BZ18" si="12">-BC10*4/AVERAGE(BB6:BC6)</f>
        <v>8.5590891244601494E-3</v>
      </c>
      <c r="BD18" s="91">
        <f t="shared" si="12"/>
        <v>5.4854847121086278E-3</v>
      </c>
      <c r="BE18" s="91">
        <f t="shared" si="12"/>
        <v>6.1672683513838752E-3</v>
      </c>
      <c r="BF18" s="91">
        <f t="shared" si="12"/>
        <v>2.3651145602365115E-2</v>
      </c>
      <c r="BG18" s="90">
        <f t="shared" si="12"/>
        <v>4.7538319031057204E-3</v>
      </c>
      <c r="BH18" s="91">
        <f t="shared" si="12"/>
        <v>-1.7984263769201948E-3</v>
      </c>
      <c r="BI18" s="91">
        <f t="shared" si="12"/>
        <v>2.0316170401879245E-3</v>
      </c>
      <c r="BJ18" s="91">
        <f t="shared" si="12"/>
        <v>3.7865485914955338E-3</v>
      </c>
      <c r="BK18" s="90">
        <f t="shared" si="12"/>
        <v>3.7195350581177354E-3</v>
      </c>
      <c r="BL18" s="47">
        <f t="shared" si="12"/>
        <v>6.6884090173009864E-3</v>
      </c>
      <c r="BM18" s="47">
        <f t="shared" si="12"/>
        <v>1.168341032598252E-3</v>
      </c>
      <c r="BN18" s="47">
        <f t="shared" si="12"/>
        <v>2.4672465216508691E-2</v>
      </c>
      <c r="BO18" s="90">
        <f t="shared" si="12"/>
        <v>1.2574760883062583E-3</v>
      </c>
      <c r="BP18" s="91">
        <f t="shared" si="12"/>
        <v>3.771094560196097E-3</v>
      </c>
      <c r="BQ18" s="91">
        <f t="shared" si="12"/>
        <v>2.8606075681726316E-3</v>
      </c>
      <c r="BR18" s="91">
        <f t="shared" si="12"/>
        <v>-9.2586877353249798E-4</v>
      </c>
      <c r="BS18" s="90">
        <f t="shared" si="12"/>
        <v>2.0769859268931498E-3</v>
      </c>
      <c r="BT18" s="91">
        <f t="shared" si="12"/>
        <v>3.1621024998508443E-3</v>
      </c>
      <c r="BU18" s="91">
        <f t="shared" si="12"/>
        <v>-4.886846238873698E-3</v>
      </c>
      <c r="BV18" s="91">
        <f t="shared" si="12"/>
        <v>6.7065459867289958E-3</v>
      </c>
      <c r="BW18" s="90">
        <f t="shared" si="12"/>
        <v>1.2734180894576207E-3</v>
      </c>
      <c r="BX18" s="91">
        <f t="shared" si="12"/>
        <v>-2.2538234504963779E-3</v>
      </c>
      <c r="BY18" s="91">
        <f t="shared" si="12"/>
        <v>2.6455712618337441E-3</v>
      </c>
      <c r="BZ18" s="198">
        <f t="shared" si="12"/>
        <v>6.7006738459600727E-3</v>
      </c>
      <c r="CA18" s="91">
        <f t="shared" ref="CA18" si="13">-CA10*4/AVERAGE(BZ6:CA6)</f>
        <v>9.3437836176425389E-4</v>
      </c>
      <c r="CB18" s="91">
        <f>-CB10*4/AVERAGE(CA6:CB6)</f>
        <v>-2.5478625596404149E-3</v>
      </c>
      <c r="CC18" s="91">
        <f>-CC10*4/AVERAGE(CB6:CC6)</f>
        <v>1.463860933211345E-3</v>
      </c>
    </row>
    <row r="19" spans="1:81" s="250" customFormat="1" ht="11.25">
      <c r="A19" s="162" t="s">
        <v>377</v>
      </c>
      <c r="B19" s="162" t="s">
        <v>379</v>
      </c>
      <c r="C19" s="343"/>
      <c r="D19" s="343"/>
      <c r="E19" s="343"/>
      <c r="F19" s="343"/>
      <c r="AY19" s="344"/>
      <c r="AZ19" s="344"/>
      <c r="BA19" s="344"/>
      <c r="BB19" s="344"/>
      <c r="BC19" s="91">
        <f t="shared" ref="BC19:CC19" si="14">-SUM(AZ10:BC10)/AVERAGE(AY6:BC6)</f>
        <v>2.1397722811150374E-3</v>
      </c>
      <c r="BD19" s="91">
        <f t="shared" si="14"/>
        <v>3.4767156626040602E-3</v>
      </c>
      <c r="BE19" s="91">
        <f t="shared" si="14"/>
        <v>4.9965672438782513E-3</v>
      </c>
      <c r="BF19" s="91">
        <f t="shared" si="14"/>
        <v>1.099751805160013E-2</v>
      </c>
      <c r="BG19" s="90">
        <f t="shared" si="14"/>
        <v>1.0027894105438246E-2</v>
      </c>
      <c r="BH19" s="91">
        <f t="shared" si="14"/>
        <v>7.916997279528451E-3</v>
      </c>
      <c r="BI19" s="91">
        <f t="shared" si="14"/>
        <v>6.747019075199521E-3</v>
      </c>
      <c r="BJ19" s="91">
        <f t="shared" si="14"/>
        <v>2.1992271752800351E-3</v>
      </c>
      <c r="BK19" s="90">
        <f t="shared" si="14"/>
        <v>2.0285506713087456E-3</v>
      </c>
      <c r="BL19" s="47">
        <f t="shared" si="14"/>
        <v>4.1044213995615796E-3</v>
      </c>
      <c r="BM19" s="47">
        <f t="shared" si="14"/>
        <v>3.8724825052217529E-3</v>
      </c>
      <c r="BN19" s="47">
        <f t="shared" si="14"/>
        <v>8.9665138133193205E-3</v>
      </c>
      <c r="BO19" s="90">
        <f t="shared" si="14"/>
        <v>8.405201663150362E-3</v>
      </c>
      <c r="BP19" s="91">
        <f t="shared" si="14"/>
        <v>7.6884048271976544E-3</v>
      </c>
      <c r="BQ19" s="91">
        <f t="shared" si="14"/>
        <v>8.1385649257531695E-3</v>
      </c>
      <c r="BR19" s="91">
        <f t="shared" si="14"/>
        <v>1.7302008903520257E-3</v>
      </c>
      <c r="BS19" s="90">
        <f t="shared" si="14"/>
        <v>1.9352121921464443E-3</v>
      </c>
      <c r="BT19" s="91">
        <f t="shared" si="14"/>
        <v>1.8008613611459584E-3</v>
      </c>
      <c r="BU19" s="91">
        <f t="shared" si="14"/>
        <v>-1.8007743329631742E-4</v>
      </c>
      <c r="BV19" s="91">
        <f t="shared" si="14"/>
        <v>1.7807997409745831E-3</v>
      </c>
      <c r="BW19" s="90">
        <f t="shared" si="14"/>
        <v>1.5801192271780507E-3</v>
      </c>
      <c r="BX19" s="91">
        <f t="shared" si="14"/>
        <v>2.0958150764553341E-4</v>
      </c>
      <c r="BY19" s="91">
        <f t="shared" si="14"/>
        <v>2.0368977232915184E-3</v>
      </c>
      <c r="BZ19" s="198">
        <f t="shared" si="14"/>
        <v>2.1760116475968917E-3</v>
      </c>
      <c r="CA19" s="91">
        <f t="shared" ref="CA19" si="15">-SUM(BX10:CA10)/AVERAGE(BW6:CA6)</f>
        <v>2.0634464939352616E-3</v>
      </c>
      <c r="CB19" s="91">
        <f t="shared" si="14"/>
        <v>1.8700676964506116E-3</v>
      </c>
      <c r="CC19" s="91">
        <f t="shared" si="14"/>
        <v>1.5835930019807093E-3</v>
      </c>
    </row>
    <row r="20" spans="1:81" s="250" customFormat="1" ht="11.25">
      <c r="A20" s="162"/>
      <c r="B20" s="162"/>
      <c r="C20" s="343"/>
      <c r="D20" s="343"/>
      <c r="E20" s="343"/>
      <c r="F20" s="343"/>
      <c r="AZ20" s="343"/>
      <c r="BA20" s="343"/>
      <c r="BB20" s="343"/>
      <c r="BC20" s="91"/>
      <c r="BD20" s="91"/>
      <c r="BE20" s="91"/>
      <c r="BF20" s="91"/>
      <c r="BG20" s="90"/>
      <c r="BH20" s="91"/>
      <c r="BI20" s="91"/>
      <c r="BJ20" s="91"/>
      <c r="BK20" s="90"/>
      <c r="BL20" s="47"/>
      <c r="BM20" s="47"/>
      <c r="BN20" s="47"/>
      <c r="BO20" s="90"/>
      <c r="BP20" s="91"/>
      <c r="BQ20" s="91"/>
      <c r="BR20" s="91"/>
      <c r="BS20" s="90"/>
      <c r="BT20" s="91"/>
      <c r="BU20" s="91"/>
      <c r="BV20" s="91"/>
      <c r="BW20" s="90"/>
      <c r="BX20" s="91"/>
      <c r="BY20" s="91"/>
      <c r="BZ20" s="198"/>
      <c r="CA20" s="91"/>
      <c r="CB20" s="91"/>
      <c r="CC20" s="91"/>
    </row>
    <row r="21" spans="1:81" s="250" customFormat="1" ht="11.25">
      <c r="A21" s="67" t="s">
        <v>380</v>
      </c>
      <c r="B21" s="67" t="s">
        <v>381</v>
      </c>
      <c r="C21" s="343"/>
      <c r="D21" s="343"/>
      <c r="E21" s="343"/>
      <c r="F21" s="343"/>
      <c r="AY21" s="344"/>
      <c r="BC21" s="91">
        <f t="shared" ref="BC21:CC21" si="16">-BC11*4/AVERAGE(BB7:BC7)</f>
        <v>1.0146855160498567E-2</v>
      </c>
      <c r="BD21" s="91">
        <f t="shared" si="16"/>
        <v>1.3654669459667238E-2</v>
      </c>
      <c r="BE21" s="91">
        <f t="shared" si="16"/>
        <v>3.6302085209061114E-3</v>
      </c>
      <c r="BF21" s="91">
        <f t="shared" si="16"/>
        <v>-5.7085364026230722E-5</v>
      </c>
      <c r="BG21" s="90">
        <f t="shared" si="16"/>
        <v>3.4255469994875719E-3</v>
      </c>
      <c r="BH21" s="91">
        <f t="shared" si="16"/>
        <v>2.5306880308083759E-3</v>
      </c>
      <c r="BI21" s="91">
        <f t="shared" si="16"/>
        <v>2.5639142424100795E-3</v>
      </c>
      <c r="BJ21" s="91">
        <f t="shared" si="16"/>
        <v>4.1898192501756406E-3</v>
      </c>
      <c r="BK21" s="90">
        <f t="shared" si="16"/>
        <v>4.415281780830318E-3</v>
      </c>
      <c r="BL21" s="47">
        <f t="shared" si="16"/>
        <v>3.3681649933046025E-3</v>
      </c>
      <c r="BM21" s="47">
        <f t="shared" si="16"/>
        <v>8.3305490589152473E-3</v>
      </c>
      <c r="BN21" s="47">
        <f t="shared" si="16"/>
        <v>4.0825190010857762E-3</v>
      </c>
      <c r="BO21" s="90">
        <f t="shared" si="16"/>
        <v>2.9076137790961811E-3</v>
      </c>
      <c r="BP21" s="91">
        <f t="shared" si="16"/>
        <v>5.8054229854493638E-3</v>
      </c>
      <c r="BQ21" s="91">
        <f t="shared" si="16"/>
        <v>4.4275308082352069E-3</v>
      </c>
      <c r="BR21" s="91">
        <f t="shared" si="16"/>
        <v>8.173031114687106E-3</v>
      </c>
      <c r="BS21" s="90">
        <f t="shared" si="16"/>
        <v>6.9531091702125392E-3</v>
      </c>
      <c r="BT21" s="91">
        <f t="shared" si="16"/>
        <v>1.1159598043911966E-2</v>
      </c>
      <c r="BU21" s="91">
        <f t="shared" si="16"/>
        <v>1.8000468762207348E-2</v>
      </c>
      <c r="BV21" s="91">
        <f t="shared" si="16"/>
        <v>2.2877465176858406E-3</v>
      </c>
      <c r="BW21" s="90">
        <f t="shared" si="16"/>
        <v>7.6973214562835596E-3</v>
      </c>
      <c r="BX21" s="91">
        <f t="shared" si="16"/>
        <v>9.609486812512778E-3</v>
      </c>
      <c r="BY21" s="91">
        <f t="shared" si="16"/>
        <v>8.114618993280082E-3</v>
      </c>
      <c r="BZ21" s="198">
        <f t="shared" si="16"/>
        <v>2.2461769867134621E-3</v>
      </c>
      <c r="CA21" s="91">
        <f t="shared" ref="CA21" si="17">-CA11*4/AVERAGE(BZ7:CA7)</f>
        <v>7.5416854881473769E-3</v>
      </c>
      <c r="CB21" s="91">
        <f t="shared" si="16"/>
        <v>3.6037935678035547E-3</v>
      </c>
      <c r="CC21" s="91">
        <f t="shared" si="16"/>
        <v>1.5927945010666034E-3</v>
      </c>
    </row>
    <row r="22" spans="1:81" s="250" customFormat="1" ht="11.25">
      <c r="A22" s="67" t="s">
        <v>380</v>
      </c>
      <c r="B22" s="67" t="s">
        <v>382</v>
      </c>
      <c r="C22" s="343"/>
      <c r="D22" s="343"/>
      <c r="E22" s="343"/>
      <c r="F22" s="343"/>
      <c r="AY22" s="344"/>
      <c r="AZ22" s="344"/>
      <c r="BA22" s="344"/>
      <c r="BB22" s="344"/>
      <c r="BC22" s="91">
        <f t="shared" ref="BC22:CC22" si="18">-SUM(AZ11:BC11)/AVERAGE(AY7:BC7)</f>
        <v>2.5367137901246418E-3</v>
      </c>
      <c r="BD22" s="91">
        <f t="shared" si="18"/>
        <v>6.0232891108242875E-3</v>
      </c>
      <c r="BE22" s="91">
        <f t="shared" si="18"/>
        <v>6.9416898056326856E-3</v>
      </c>
      <c r="BF22" s="91">
        <f t="shared" si="18"/>
        <v>6.9380400391594894E-3</v>
      </c>
      <c r="BG22" s="90">
        <f t="shared" si="18"/>
        <v>5.1521216860565232E-3</v>
      </c>
      <c r="BH22" s="91">
        <f t="shared" si="18"/>
        <v>2.3842442369007648E-3</v>
      </c>
      <c r="BI22" s="91">
        <f t="shared" si="18"/>
        <v>2.1258327328546071E-3</v>
      </c>
      <c r="BJ22" s="91">
        <f t="shared" si="18"/>
        <v>3.1842427010976902E-3</v>
      </c>
      <c r="BK22" s="90">
        <f t="shared" si="18"/>
        <v>3.4532897128316978E-3</v>
      </c>
      <c r="BL22" s="47">
        <f t="shared" si="18"/>
        <v>3.6436327517662885E-3</v>
      </c>
      <c r="BM22" s="47">
        <f t="shared" si="18"/>
        <v>5.1394569585385338E-3</v>
      </c>
      <c r="BN22" s="47">
        <f t="shared" si="18"/>
        <v>5.0904561416410801E-3</v>
      </c>
      <c r="BO22" s="90">
        <f t="shared" si="18"/>
        <v>4.6795456061178671E-3</v>
      </c>
      <c r="BP22" s="91">
        <f t="shared" si="18"/>
        <v>5.2728996825410603E-3</v>
      </c>
      <c r="BQ22" s="91">
        <f t="shared" si="18"/>
        <v>4.3112739814615214E-3</v>
      </c>
      <c r="BR22" s="91">
        <f t="shared" si="18"/>
        <v>5.3490038942449825E-3</v>
      </c>
      <c r="BS22" s="90">
        <f t="shared" si="18"/>
        <v>6.3363432729861982E-3</v>
      </c>
      <c r="BT22" s="91">
        <f t="shared" si="18"/>
        <v>7.6734938918565842E-3</v>
      </c>
      <c r="BU22" s="91">
        <f t="shared" si="18"/>
        <v>1.108218073742283E-2</v>
      </c>
      <c r="BV22" s="91">
        <f t="shared" si="18"/>
        <v>9.6181338087389413E-3</v>
      </c>
      <c r="BW22" s="90">
        <f t="shared" si="18"/>
        <v>9.7812870839042564E-3</v>
      </c>
      <c r="BX22" s="91">
        <f t="shared" si="18"/>
        <v>9.3847801191494998E-3</v>
      </c>
      <c r="BY22" s="91">
        <f t="shared" si="18"/>
        <v>6.9448582365402283E-3</v>
      </c>
      <c r="BZ22" s="198">
        <f t="shared" si="18"/>
        <v>6.8910481518351368E-3</v>
      </c>
      <c r="CA22" s="91">
        <f t="shared" ref="CA22" si="19">-SUM(BX11:CA11)/AVERAGE(BW7:CA7)</f>
        <v>6.8570166455835992E-3</v>
      </c>
      <c r="CB22" s="91">
        <f t="shared" si="18"/>
        <v>5.3496837567019104E-3</v>
      </c>
      <c r="CC22" s="91">
        <f t="shared" si="18"/>
        <v>3.7402111660887519E-3</v>
      </c>
    </row>
    <row r="23" spans="1:81" s="250" customFormat="1" ht="11.25">
      <c r="A23" s="67"/>
      <c r="B23" s="67"/>
      <c r="C23" s="343"/>
      <c r="D23" s="343"/>
      <c r="E23" s="343"/>
      <c r="F23" s="343"/>
      <c r="AZ23" s="343"/>
      <c r="BA23" s="343"/>
      <c r="BB23" s="343"/>
      <c r="BC23" s="91"/>
      <c r="BD23" s="91"/>
      <c r="BE23" s="91"/>
      <c r="BF23" s="91"/>
      <c r="BG23" s="90"/>
      <c r="BH23" s="91"/>
      <c r="BI23" s="91"/>
      <c r="BJ23" s="91"/>
      <c r="BK23" s="90"/>
      <c r="BL23" s="47"/>
      <c r="BM23" s="47"/>
      <c r="BN23" s="47"/>
      <c r="BO23" s="90"/>
      <c r="BP23" s="91"/>
      <c r="BQ23" s="91"/>
      <c r="BR23" s="91"/>
      <c r="BS23" s="90"/>
      <c r="BT23" s="91"/>
      <c r="BU23" s="91"/>
      <c r="BV23" s="91"/>
      <c r="BW23" s="90"/>
      <c r="BX23" s="91"/>
      <c r="BY23" s="91"/>
      <c r="BZ23" s="198"/>
      <c r="CA23" s="91"/>
      <c r="CB23" s="91"/>
      <c r="CC23" s="91"/>
    </row>
    <row r="24" spans="1:81" s="345" customFormat="1" ht="11.25">
      <c r="A24" s="84" t="s">
        <v>383</v>
      </c>
      <c r="B24" s="84" t="s">
        <v>384</v>
      </c>
      <c r="C24" s="133"/>
      <c r="D24" s="133"/>
      <c r="E24" s="133"/>
      <c r="F24" s="133"/>
      <c r="H24" s="133"/>
      <c r="AY24" s="346"/>
      <c r="BC24" s="164">
        <f t="shared" ref="BC24:CC24" si="20">-BC12*4/AVERAGE(BB8:BC8)</f>
        <v>9.493900814570232E-3</v>
      </c>
      <c r="BD24" s="164">
        <f t="shared" si="20"/>
        <v>1.0206702020551994E-2</v>
      </c>
      <c r="BE24" s="164">
        <f t="shared" si="20"/>
        <v>4.7307740933022844E-3</v>
      </c>
      <c r="BF24" s="164">
        <f t="shared" si="20"/>
        <v>1.0347009217807748E-2</v>
      </c>
      <c r="BG24" s="163">
        <f t="shared" si="20"/>
        <v>4.0172367483738364E-3</v>
      </c>
      <c r="BH24" s="164">
        <f t="shared" si="20"/>
        <v>5.7246158481470319E-4</v>
      </c>
      <c r="BI24" s="164">
        <f t="shared" si="20"/>
        <v>2.3206988204323028E-3</v>
      </c>
      <c r="BJ24" s="164">
        <f t="shared" si="20"/>
        <v>4.0061204618166641E-3</v>
      </c>
      <c r="BK24" s="163">
        <f t="shared" si="20"/>
        <v>4.1022872950543148E-3</v>
      </c>
      <c r="BL24" s="164">
        <f t="shared" si="20"/>
        <v>4.8192771084337354E-3</v>
      </c>
      <c r="BM24" s="164">
        <f t="shared" si="20"/>
        <v>5.3216395041316977E-3</v>
      </c>
      <c r="BN24" s="164">
        <f t="shared" si="20"/>
        <v>1.2527299393489134E-2</v>
      </c>
      <c r="BO24" s="163">
        <f t="shared" si="20"/>
        <v>2.2396559074105886E-3</v>
      </c>
      <c r="BP24" s="164">
        <f t="shared" si="20"/>
        <v>4.9861898991688629E-3</v>
      </c>
      <c r="BQ24" s="164">
        <f t="shared" si="20"/>
        <v>3.7943750274840905E-3</v>
      </c>
      <c r="BR24" s="164">
        <f t="shared" si="20"/>
        <v>4.4706488091874347E-3</v>
      </c>
      <c r="BS24" s="163">
        <f t="shared" si="20"/>
        <v>4.948179126596149E-3</v>
      </c>
      <c r="BT24" s="164">
        <f t="shared" si="20"/>
        <v>7.850422299642966E-3</v>
      </c>
      <c r="BU24" s="164">
        <f t="shared" si="20"/>
        <v>8.448985909252308E-3</v>
      </c>
      <c r="BV24" s="164">
        <f t="shared" si="20"/>
        <v>4.1550705971713092E-3</v>
      </c>
      <c r="BW24" s="163">
        <f t="shared" si="20"/>
        <v>4.9495717969136226E-3</v>
      </c>
      <c r="BX24" s="164">
        <f t="shared" si="20"/>
        <v>4.4789974472035279E-3</v>
      </c>
      <c r="BY24" s="164">
        <f t="shared" si="20"/>
        <v>5.7143670228660057E-3</v>
      </c>
      <c r="BZ24" s="267">
        <f t="shared" si="20"/>
        <v>4.2206342117016528E-3</v>
      </c>
      <c r="CA24" s="164">
        <f t="shared" ref="CA24" si="21">-CA12*4/AVERAGE(BZ8:CA8)</f>
        <v>4.6077037093652674E-3</v>
      </c>
      <c r="CB24" s="164">
        <f t="shared" si="20"/>
        <v>8.7447311661685546E-4</v>
      </c>
      <c r="CC24" s="164">
        <f t="shared" si="20"/>
        <v>1.5353673445243385E-3</v>
      </c>
    </row>
    <row r="25" spans="1:81" s="345" customFormat="1" ht="12" customHeight="1">
      <c r="A25" s="84" t="s">
        <v>383</v>
      </c>
      <c r="B25" s="84" t="s">
        <v>385</v>
      </c>
      <c r="C25" s="347"/>
      <c r="D25" s="347"/>
      <c r="E25" s="347"/>
      <c r="F25" s="347"/>
      <c r="AY25" s="346"/>
      <c r="AZ25" s="346"/>
      <c r="BA25" s="346"/>
      <c r="BB25" s="346"/>
      <c r="BC25" s="164">
        <f t="shared" ref="BC25:CC25" si="22">-SUM(AZ12:BC12)/AVERAGE(AY8:BC8)</f>
        <v>2.373475203642558E-3</v>
      </c>
      <c r="BD25" s="164">
        <f t="shared" si="22"/>
        <v>4.9484569700280036E-3</v>
      </c>
      <c r="BE25" s="164">
        <f t="shared" si="22"/>
        <v>6.1126284302249964E-3</v>
      </c>
      <c r="BF25" s="164">
        <f t="shared" si="22"/>
        <v>8.6857632260944565E-3</v>
      </c>
      <c r="BG25" s="163">
        <f t="shared" si="22"/>
        <v>7.2687770082991857E-3</v>
      </c>
      <c r="BH25" s="164">
        <f t="shared" si="22"/>
        <v>4.8373367006222575E-3</v>
      </c>
      <c r="BI25" s="164">
        <f t="shared" si="22"/>
        <v>4.1970399823282531E-3</v>
      </c>
      <c r="BJ25" s="164">
        <f t="shared" si="22"/>
        <v>2.7390361243522397E-3</v>
      </c>
      <c r="BK25" s="163">
        <f t="shared" si="22"/>
        <v>2.8089847689023338E-3</v>
      </c>
      <c r="BL25" s="165">
        <f t="shared" si="22"/>
        <v>3.8500849911427383E-3</v>
      </c>
      <c r="BM25" s="165">
        <f t="shared" si="22"/>
        <v>4.5834113963011533E-3</v>
      </c>
      <c r="BN25" s="165">
        <f t="shared" si="22"/>
        <v>6.7544792689948419E-3</v>
      </c>
      <c r="BO25" s="163">
        <f t="shared" si="22"/>
        <v>6.2400359674122845E-3</v>
      </c>
      <c r="BP25" s="164">
        <f t="shared" si="22"/>
        <v>6.2651033742056744E-3</v>
      </c>
      <c r="BQ25" s="164">
        <f t="shared" si="22"/>
        <v>5.8646750019020564E-3</v>
      </c>
      <c r="BR25" s="164">
        <f t="shared" si="22"/>
        <v>3.8813937111307497E-3</v>
      </c>
      <c r="BS25" s="163">
        <f t="shared" si="22"/>
        <v>4.5480679832369409E-3</v>
      </c>
      <c r="BT25" s="164">
        <f t="shared" si="22"/>
        <v>5.2705332230934283E-3</v>
      </c>
      <c r="BU25" s="164">
        <f t="shared" si="22"/>
        <v>6.4396240397784424E-3</v>
      </c>
      <c r="BV25" s="164">
        <f t="shared" si="22"/>
        <v>6.3527181171426509E-3</v>
      </c>
      <c r="BW25" s="163">
        <f t="shared" si="22"/>
        <v>6.3318518733339619E-3</v>
      </c>
      <c r="BX25" s="164">
        <f t="shared" si="22"/>
        <v>5.4834853817290023E-3</v>
      </c>
      <c r="BY25" s="164">
        <f t="shared" si="22"/>
        <v>4.8309856848419343E-3</v>
      </c>
      <c r="BZ25" s="267">
        <f t="shared" si="22"/>
        <v>4.8371289284438118E-3</v>
      </c>
      <c r="CA25" s="164">
        <f t="shared" ref="CA25" si="23">-SUM(BX12:CA12)/AVERAGE(BW8:CA8)</f>
        <v>4.7514282433001485E-3</v>
      </c>
      <c r="CB25" s="164">
        <f t="shared" si="22"/>
        <v>3.8121386869275596E-3</v>
      </c>
      <c r="CC25" s="164">
        <f t="shared" si="22"/>
        <v>2.7819904546335299E-3</v>
      </c>
    </row>
    <row r="26" spans="1:81" ht="13.5" hidden="1" customHeight="1">
      <c r="A26" s="2"/>
      <c r="B26" s="2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J26" s="166"/>
      <c r="AX26" s="53"/>
      <c r="BB26" s="53"/>
      <c r="BF26" s="53"/>
      <c r="BJ26" s="53"/>
      <c r="BN26" s="53"/>
      <c r="BR26" s="53"/>
    </row>
    <row r="27" spans="1:81" ht="13.5" hidden="1" customHeight="1">
      <c r="A27" s="2"/>
      <c r="B27" s="2"/>
    </row>
    <row r="28" spans="1:81" ht="13.5" hidden="1" customHeight="1">
      <c r="A28" s="2"/>
      <c r="B28" s="2"/>
    </row>
    <row r="29" spans="1:81" ht="13.5" hidden="1" customHeight="1">
      <c r="A29" s="2"/>
      <c r="B29" s="2"/>
    </row>
    <row r="30" spans="1:81" s="53" customFormat="1" ht="13.5" hidden="1" customHeight="1">
      <c r="A30" s="2"/>
      <c r="B30" s="2"/>
      <c r="AX30" s="2"/>
      <c r="BB30" s="2"/>
      <c r="BF30" s="2"/>
      <c r="BJ30" s="2"/>
      <c r="BN30" s="2"/>
      <c r="BR30" s="2"/>
    </row>
    <row r="31" spans="1:81" s="53" customFormat="1" ht="13.5" hidden="1" customHeight="1">
      <c r="A31" s="2"/>
      <c r="B31" s="2"/>
      <c r="AX31" s="2"/>
      <c r="BB31" s="2"/>
      <c r="BF31" s="2"/>
      <c r="BJ31" s="2"/>
      <c r="BN31" s="2"/>
      <c r="BR31" s="2"/>
    </row>
    <row r="32" spans="1:81" s="53" customFormat="1" ht="13.5" hidden="1" customHeight="1">
      <c r="A32" s="2"/>
      <c r="B32" s="2"/>
      <c r="AX32" s="2"/>
      <c r="BB32" s="2"/>
      <c r="BF32" s="2"/>
      <c r="BJ32" s="2"/>
      <c r="BN32" s="2"/>
      <c r="BR32" s="2"/>
    </row>
    <row r="33" spans="1:70" s="53" customFormat="1" ht="13.5" hidden="1" customHeight="1">
      <c r="A33" s="2"/>
      <c r="B33" s="2"/>
      <c r="AX33" s="2"/>
      <c r="BB33" s="2"/>
      <c r="BF33" s="2"/>
      <c r="BJ33" s="2"/>
      <c r="BN33" s="2"/>
      <c r="BR33" s="2"/>
    </row>
    <row r="34" spans="1:70" s="53" customFormat="1" ht="13.5" hidden="1" customHeight="1">
      <c r="A34" s="2"/>
      <c r="B34" s="2"/>
      <c r="AX34" s="2"/>
      <c r="BB34" s="2"/>
      <c r="BF34" s="2"/>
      <c r="BJ34" s="2"/>
      <c r="BN34" s="2"/>
      <c r="BR34" s="2"/>
    </row>
    <row r="35" spans="1:70" s="53" customFormat="1" ht="13.5" hidden="1" customHeight="1">
      <c r="A35" s="2"/>
      <c r="B35" s="2"/>
      <c r="AX35" s="2"/>
      <c r="BB35" s="2"/>
      <c r="BF35" s="2"/>
      <c r="BJ35" s="2"/>
      <c r="BN35" s="2"/>
      <c r="BR35" s="2"/>
    </row>
    <row r="36" spans="1:70" s="53" customFormat="1" ht="13.5" hidden="1" customHeight="1">
      <c r="A36" s="2"/>
      <c r="B36" s="2"/>
      <c r="AX36" s="2"/>
      <c r="BB36" s="2"/>
      <c r="BF36" s="2"/>
      <c r="BJ36" s="2"/>
      <c r="BN36" s="2"/>
      <c r="BR36" s="2"/>
    </row>
    <row r="37" spans="1:70" s="53" customFormat="1" ht="13.5" hidden="1" customHeight="1">
      <c r="A37" s="2"/>
      <c r="B37" s="2"/>
      <c r="AX37" s="2"/>
      <c r="BB37" s="2"/>
      <c r="BF37" s="2"/>
      <c r="BJ37" s="2"/>
      <c r="BN37" s="2"/>
      <c r="BR37" s="2"/>
    </row>
    <row r="38" spans="1:70" s="53" customFormat="1" ht="13.5" hidden="1" customHeight="1">
      <c r="A38" s="2"/>
      <c r="B38" s="2"/>
      <c r="AX38" s="2"/>
      <c r="BB38" s="2"/>
      <c r="BF38" s="2"/>
      <c r="BJ38" s="2"/>
      <c r="BN38" s="2"/>
      <c r="BR38" s="2"/>
    </row>
    <row r="39" spans="1:70" s="53" customFormat="1" ht="13.5" hidden="1" customHeight="1">
      <c r="A39" s="2"/>
      <c r="B39" s="2"/>
      <c r="AX39" s="2"/>
      <c r="BB39" s="2"/>
      <c r="BF39" s="2"/>
      <c r="BJ39" s="2"/>
      <c r="BN39" s="2"/>
      <c r="BR39" s="2"/>
    </row>
    <row r="40" spans="1:70" s="53" customFormat="1" ht="13.5" hidden="1" customHeight="1">
      <c r="A40" s="2"/>
      <c r="B40" s="2"/>
      <c r="AX40" s="2"/>
      <c r="BB40" s="2"/>
      <c r="BF40" s="2"/>
      <c r="BJ40" s="2"/>
      <c r="BN40" s="2"/>
      <c r="BR40" s="2"/>
    </row>
    <row r="41" spans="1:70" s="53" customFormat="1" ht="13.5" hidden="1" customHeight="1">
      <c r="A41" s="2"/>
      <c r="B41" s="2"/>
      <c r="AX41" s="2"/>
      <c r="BB41" s="2"/>
      <c r="BF41" s="2"/>
      <c r="BJ41" s="2"/>
      <c r="BN41" s="2"/>
      <c r="BR41" s="2"/>
    </row>
    <row r="42" spans="1:70" s="53" customFormat="1" ht="13.5" hidden="1" customHeight="1">
      <c r="A42" s="2"/>
      <c r="B42" s="2"/>
      <c r="AX42" s="2"/>
      <c r="BB42" s="2"/>
      <c r="BF42" s="2"/>
      <c r="BJ42" s="2"/>
      <c r="BN42" s="2"/>
      <c r="BR42" s="2"/>
    </row>
    <row r="43" spans="1:70" s="53" customFormat="1" ht="13.5" hidden="1" customHeight="1">
      <c r="A43" s="2"/>
      <c r="B43" s="2"/>
      <c r="AX43" s="2"/>
      <c r="BB43" s="2"/>
      <c r="BF43" s="2"/>
      <c r="BJ43" s="2"/>
      <c r="BN43" s="2"/>
      <c r="BR43" s="2"/>
    </row>
    <row r="44" spans="1:70" s="53" customFormat="1" ht="13.5" hidden="1" customHeight="1">
      <c r="A44" s="2"/>
      <c r="B44" s="2"/>
      <c r="AX44" s="2"/>
      <c r="BB44" s="2"/>
      <c r="BF44" s="2"/>
      <c r="BJ44" s="2"/>
      <c r="BN44" s="2"/>
      <c r="BR44" s="2"/>
    </row>
    <row r="45" spans="1:70" s="53" customFormat="1" ht="13.5" hidden="1" customHeight="1">
      <c r="A45" s="2"/>
      <c r="B45" s="2"/>
      <c r="AX45" s="2"/>
      <c r="BB45" s="2"/>
      <c r="BF45" s="2"/>
      <c r="BJ45" s="2"/>
      <c r="BN45" s="2"/>
      <c r="BR45" s="2"/>
    </row>
    <row r="46" spans="1:70" s="53" customFormat="1" ht="13.5" hidden="1" customHeight="1">
      <c r="A46" s="2"/>
      <c r="B46" s="2"/>
      <c r="AX46" s="2"/>
      <c r="BB46" s="2"/>
      <c r="BF46" s="2"/>
      <c r="BJ46" s="2"/>
      <c r="BN46" s="2"/>
      <c r="BR46" s="2"/>
    </row>
    <row r="47" spans="1:70" s="53" customFormat="1" ht="13.5" hidden="1" customHeight="1">
      <c r="A47" s="2"/>
      <c r="B47" s="2"/>
      <c r="AX47" s="2"/>
      <c r="BB47" s="2"/>
      <c r="BF47" s="2"/>
      <c r="BJ47" s="2"/>
      <c r="BN47" s="2"/>
      <c r="BR47" s="2"/>
    </row>
    <row r="48" spans="1:70" s="53" customFormat="1" ht="13.5" hidden="1" customHeight="1">
      <c r="A48" s="2"/>
      <c r="B48" s="2"/>
      <c r="AX48" s="2"/>
      <c r="BB48" s="2"/>
      <c r="BF48" s="2"/>
      <c r="BJ48" s="2"/>
      <c r="BN48" s="2"/>
      <c r="BR48" s="2"/>
    </row>
    <row r="49" spans="1:70" s="53" customFormat="1" ht="13.5" hidden="1" customHeight="1">
      <c r="A49" s="2"/>
      <c r="B49" s="2"/>
      <c r="AX49" s="2"/>
      <c r="BB49" s="2"/>
      <c r="BF49" s="2"/>
      <c r="BJ49" s="2"/>
      <c r="BN49" s="2"/>
      <c r="BR49" s="2"/>
    </row>
    <row r="50" spans="1:70" s="53" customFormat="1" ht="13.5" hidden="1" customHeight="1">
      <c r="A50" s="2"/>
      <c r="B50" s="2"/>
      <c r="AX50" s="2"/>
      <c r="BB50" s="2"/>
      <c r="BF50" s="2"/>
      <c r="BJ50" s="2"/>
      <c r="BN50" s="2"/>
      <c r="BR50" s="2"/>
    </row>
    <row r="51" spans="1:70" s="53" customFormat="1" ht="13.5" hidden="1" customHeight="1">
      <c r="A51" s="2"/>
      <c r="B51" s="2"/>
      <c r="AX51" s="2"/>
      <c r="BB51" s="2"/>
      <c r="BF51" s="2"/>
      <c r="BJ51" s="2"/>
      <c r="BN51" s="2"/>
      <c r="BR51" s="2"/>
    </row>
    <row r="52" spans="1:70" s="53" customFormat="1" ht="13.5" hidden="1" customHeight="1">
      <c r="A52" s="2"/>
      <c r="B52" s="2"/>
      <c r="AX52" s="2"/>
      <c r="BB52" s="2"/>
      <c r="BF52" s="2"/>
      <c r="BJ52" s="2"/>
      <c r="BN52" s="2"/>
      <c r="BR52" s="2"/>
    </row>
    <row r="53" spans="1:70" s="53" customFormat="1" ht="13.5" hidden="1" customHeight="1">
      <c r="A53" s="2"/>
      <c r="B53" s="2"/>
      <c r="AX53" s="2"/>
      <c r="BB53" s="2"/>
      <c r="BF53" s="2"/>
      <c r="BJ53" s="2"/>
      <c r="BN53" s="2"/>
      <c r="BR53" s="2"/>
    </row>
    <row r="54" spans="1:70" s="53" customFormat="1" ht="13.5" hidden="1" customHeight="1">
      <c r="A54" s="2"/>
      <c r="B54" s="2"/>
      <c r="AX54" s="2"/>
      <c r="BB54" s="2"/>
      <c r="BF54" s="2"/>
      <c r="BJ54" s="2"/>
      <c r="BN54" s="2"/>
      <c r="BR54" s="2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B4946034-A9FF-408D-829E-74179A38CAD9}"/>
    <hyperlink ref="A1" location="'Spis tresci_Table of content'!A1" display="Go back to Table of content" xr:uid="{900D37AC-530A-41D5-A080-B79D880ED731}"/>
    <hyperlink ref="B1" location="'Spis tresci_Table of content'!A1" display="Powrót do spisu treści" xr:uid="{AA0ED9F0-82D9-4FAD-98CE-B7B9B83DB83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landscape" r:id="rId1"/>
  <headerFooter alignWithMargins="0">
    <oddHeader xml:space="preserve">&amp;C&amp;"Times New Roman,Kursywa"&amp;12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95E49-75E0-4CCA-8065-0613E8402287}">
  <sheetPr>
    <tabColor rgb="FF92D050"/>
    <outlinePr summaryBelow="0"/>
  </sheetPr>
  <dimension ref="A1:CE56"/>
  <sheetViews>
    <sheetView showGridLines="0" zoomScaleNormal="100" zoomScaleSheetLayoutView="100" zoomScalePageLayoutView="80" workbookViewId="0">
      <pane xSplit="2" ySplit="6" topLeftCell="BM7" activePane="bottomRight" state="frozen"/>
      <selection activeCell="B29" sqref="B29"/>
      <selection pane="topRight" activeCell="B29" sqref="B29"/>
      <selection pane="bottomLeft" activeCell="B29" sqref="B29"/>
      <selection pane="bottomRight" activeCell="A25" sqref="A25:XFD25"/>
    </sheetView>
  </sheetViews>
  <sheetFormatPr defaultColWidth="0" defaultRowHeight="0" customHeight="1" zeroHeight="1" outlineLevelCol="1"/>
  <cols>
    <col min="1" max="1" width="49.5703125" style="4" customWidth="1" outlineLevel="1"/>
    <col min="2" max="2" width="61.42578125" style="4" customWidth="1"/>
    <col min="3" max="43" width="7.7109375" style="55" hidden="1" customWidth="1"/>
    <col min="44" max="44" width="7.7109375" style="2" hidden="1" customWidth="1"/>
    <col min="45" max="47" width="7.7109375" style="55" hidden="1" customWidth="1"/>
    <col min="48" max="48" width="7.7109375" style="2" hidden="1" customWidth="1"/>
    <col min="49" max="51" width="7.7109375" style="55" hidden="1" customWidth="1"/>
    <col min="52" max="52" width="7.7109375" style="2" hidden="1" customWidth="1"/>
    <col min="53" max="55" width="7.7109375" style="55" hidden="1" customWidth="1"/>
    <col min="56" max="56" width="7.7109375" style="2" hidden="1" customWidth="1"/>
    <col min="57" max="58" width="7.7109375" style="55" hidden="1" customWidth="1"/>
    <col min="59" max="59" width="7.7109375" style="55" customWidth="1"/>
    <col min="60" max="60" width="7.7109375" style="2" customWidth="1"/>
    <col min="61" max="63" width="7.7109375" style="55" customWidth="1"/>
    <col min="64" max="64" width="7.7109375" style="2" customWidth="1"/>
    <col min="65" max="67" width="7.7109375" style="55" customWidth="1"/>
    <col min="68" max="68" width="7.7109375" style="2" customWidth="1"/>
    <col min="69" max="69" width="8.7109375" style="55" customWidth="1"/>
    <col min="70" max="70" width="7.7109375" style="55" customWidth="1"/>
    <col min="71" max="83" width="8.7109375" style="2" customWidth="1"/>
    <col min="84" max="16384" width="8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S1" s="2"/>
      <c r="AT1" s="2"/>
      <c r="AU1" s="2"/>
      <c r="AW1" s="2"/>
      <c r="AX1" s="2"/>
      <c r="AY1" s="53"/>
      <c r="BA1" s="2"/>
      <c r="BB1" s="2"/>
      <c r="BC1" s="2"/>
      <c r="BE1" s="2"/>
      <c r="BF1" s="2"/>
      <c r="BG1" s="2"/>
      <c r="BI1" s="2"/>
      <c r="BJ1" s="2"/>
      <c r="BK1" s="2"/>
      <c r="BM1" s="2"/>
      <c r="BN1" s="2"/>
      <c r="BO1" s="2"/>
      <c r="BQ1" s="2"/>
      <c r="BR1" s="2"/>
    </row>
    <row r="2" spans="1:81" ht="12.75" customHeight="1">
      <c r="A2" s="54" t="s">
        <v>273</v>
      </c>
      <c r="B2" s="54" t="s">
        <v>274</v>
      </c>
    </row>
    <row r="3" spans="1:81" ht="13.5">
      <c r="A3" s="391" t="s">
        <v>275</v>
      </c>
      <c r="B3" s="391" t="s">
        <v>276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0"/>
      <c r="AX3" s="395"/>
      <c r="AY3" s="390"/>
      <c r="AZ3" s="390"/>
      <c r="BA3" s="390"/>
      <c r="BB3" s="395"/>
      <c r="BC3" s="411">
        <v>2020</v>
      </c>
      <c r="BD3" s="412"/>
      <c r="BE3" s="412"/>
      <c r="BF3" s="395"/>
      <c r="BG3" s="411">
        <v>2021</v>
      </c>
      <c r="BH3" s="412"/>
      <c r="BI3" s="412"/>
      <c r="BJ3" s="397"/>
      <c r="BK3" s="412">
        <v>2022</v>
      </c>
      <c r="BL3" s="412"/>
      <c r="BM3" s="412"/>
      <c r="BN3" s="395"/>
      <c r="BO3" s="411">
        <v>2023</v>
      </c>
      <c r="BP3" s="412"/>
      <c r="BQ3" s="412"/>
      <c r="BR3" s="397"/>
      <c r="BS3" s="412">
        <v>2024</v>
      </c>
      <c r="BT3" s="412"/>
      <c r="BU3" s="412"/>
      <c r="BV3" s="395"/>
      <c r="BW3" s="411">
        <v>2025</v>
      </c>
      <c r="BX3" s="412"/>
      <c r="BY3" s="412"/>
      <c r="BZ3" s="413"/>
      <c r="CA3" s="411">
        <v>2026</v>
      </c>
      <c r="CB3" s="412"/>
      <c r="CC3" s="412"/>
    </row>
    <row r="4" spans="1:81" ht="36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48"/>
      <c r="AB4" s="348"/>
      <c r="AC4" s="348"/>
      <c r="AD4" s="348"/>
      <c r="AE4" s="348"/>
      <c r="AF4" s="348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48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  <c r="CC4" s="10" t="s">
        <v>8</v>
      </c>
    </row>
    <row r="5" spans="1:81" s="52" customFormat="1" ht="11.25" customHeight="1">
      <c r="A5" s="13" t="s">
        <v>10</v>
      </c>
      <c r="B5" s="13" t="s">
        <v>11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95"/>
      <c r="AV5" s="317"/>
      <c r="AW5" s="317"/>
      <c r="AX5" s="317"/>
      <c r="AY5" s="95"/>
      <c r="AZ5" s="317"/>
      <c r="BA5" s="317"/>
      <c r="BB5" s="317"/>
      <c r="BC5" s="13"/>
      <c r="BD5" s="15"/>
      <c r="BE5" s="15"/>
      <c r="BF5" s="15"/>
      <c r="BG5" s="16"/>
      <c r="BH5" s="15"/>
      <c r="BI5" s="15"/>
      <c r="BJ5" s="56"/>
      <c r="BK5" s="13"/>
      <c r="BL5" s="15"/>
      <c r="BM5" s="15"/>
      <c r="BN5" s="15"/>
      <c r="BO5" s="16"/>
      <c r="BP5" s="15"/>
      <c r="BQ5" s="15"/>
      <c r="BR5" s="56"/>
      <c r="BS5" s="15"/>
      <c r="BT5" s="15"/>
      <c r="BU5" s="15"/>
      <c r="BV5" s="15"/>
      <c r="BW5" s="14"/>
      <c r="BX5" s="15"/>
      <c r="BY5" s="15"/>
      <c r="BZ5" s="56"/>
      <c r="CA5" s="15"/>
      <c r="CB5" s="15"/>
      <c r="CC5" s="15"/>
    </row>
    <row r="6" spans="1:81" s="5" customFormat="1" ht="11.25">
      <c r="A6" s="73" t="s">
        <v>277</v>
      </c>
      <c r="B6" s="73" t="s">
        <v>278</v>
      </c>
      <c r="C6" s="317"/>
      <c r="D6" s="336"/>
      <c r="E6" s="317"/>
      <c r="F6" s="336"/>
      <c r="G6" s="317"/>
      <c r="H6" s="336"/>
      <c r="I6" s="317"/>
      <c r="J6" s="336"/>
      <c r="K6" s="317"/>
      <c r="L6" s="336"/>
      <c r="M6" s="317"/>
      <c r="N6" s="336"/>
      <c r="O6" s="317"/>
      <c r="P6" s="336"/>
      <c r="Q6" s="317"/>
      <c r="R6" s="336"/>
      <c r="S6" s="317"/>
      <c r="T6" s="336"/>
      <c r="U6" s="317"/>
      <c r="V6" s="336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  <c r="AN6" s="317"/>
      <c r="AO6" s="317"/>
      <c r="AP6" s="317"/>
      <c r="AQ6" s="317"/>
      <c r="AR6" s="317"/>
      <c r="AS6" s="317"/>
      <c r="AT6" s="317"/>
      <c r="AU6" s="95"/>
      <c r="AV6" s="317"/>
      <c r="AW6" s="317"/>
      <c r="AX6" s="317"/>
      <c r="AY6" s="95"/>
      <c r="AZ6" s="317"/>
      <c r="BA6" s="317"/>
      <c r="BB6" s="317"/>
      <c r="BC6" s="13"/>
      <c r="BD6" s="15"/>
      <c r="BE6" s="15"/>
      <c r="BF6" s="15"/>
      <c r="BG6" s="16"/>
      <c r="BH6" s="15"/>
      <c r="BI6" s="15"/>
      <c r="BJ6" s="56"/>
      <c r="BK6" s="13"/>
      <c r="BL6" s="15"/>
      <c r="BM6" s="15"/>
      <c r="BN6" s="15"/>
      <c r="BO6" s="16"/>
      <c r="BP6" s="15"/>
      <c r="BQ6" s="15"/>
      <c r="BR6" s="56"/>
      <c r="BS6" s="15"/>
      <c r="BT6" s="15"/>
      <c r="BU6" s="15"/>
      <c r="BV6" s="15"/>
      <c r="BW6" s="14"/>
      <c r="BX6" s="15"/>
      <c r="BY6" s="15"/>
      <c r="BZ6" s="56"/>
      <c r="CA6" s="15"/>
      <c r="CB6" s="15"/>
      <c r="CC6" s="15"/>
    </row>
    <row r="7" spans="1:81" s="5" customFormat="1" ht="11.25">
      <c r="A7" s="61" t="s">
        <v>279</v>
      </c>
      <c r="B7" s="502" t="s">
        <v>280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83"/>
      <c r="AR7" s="483"/>
      <c r="AS7" s="483"/>
      <c r="AT7" s="483"/>
      <c r="AU7" s="497"/>
      <c r="AV7" s="483"/>
      <c r="AW7" s="483"/>
      <c r="AX7" s="483"/>
      <c r="AY7" s="497"/>
      <c r="AZ7" s="483"/>
      <c r="BA7" s="483"/>
      <c r="BB7" s="483"/>
      <c r="BC7" s="498">
        <v>2506</v>
      </c>
      <c r="BD7" s="469">
        <v>2341</v>
      </c>
      <c r="BE7" s="469">
        <v>1588</v>
      </c>
      <c r="BF7" s="469">
        <v>1228</v>
      </c>
      <c r="BG7" s="499">
        <v>1894</v>
      </c>
      <c r="BH7" s="469">
        <v>1199</v>
      </c>
      <c r="BI7" s="469">
        <v>1318</v>
      </c>
      <c r="BJ7" s="471">
        <v>1378</v>
      </c>
      <c r="BK7" s="498">
        <v>5530</v>
      </c>
      <c r="BL7" s="469">
        <v>4546</v>
      </c>
      <c r="BM7" s="469">
        <v>3926</v>
      </c>
      <c r="BN7" s="469">
        <v>3050</v>
      </c>
      <c r="BO7" s="499">
        <v>7311</v>
      </c>
      <c r="BP7" s="469">
        <v>2848</v>
      </c>
      <c r="BQ7" s="469">
        <v>4499</v>
      </c>
      <c r="BR7" s="471">
        <v>7041</v>
      </c>
      <c r="BS7" s="469">
        <v>4508</v>
      </c>
      <c r="BT7" s="469">
        <v>3338</v>
      </c>
      <c r="BU7" s="469">
        <v>8965</v>
      </c>
      <c r="BV7" s="469">
        <v>8361</v>
      </c>
      <c r="BW7" s="470">
        <v>9240</v>
      </c>
      <c r="BX7" s="469">
        <v>8828</v>
      </c>
      <c r="BY7" s="469">
        <v>8457</v>
      </c>
      <c r="BZ7" s="471">
        <v>7310</v>
      </c>
      <c r="CA7" s="469">
        <v>8609</v>
      </c>
      <c r="CB7" s="469">
        <v>11424</v>
      </c>
      <c r="CC7" s="469">
        <v>15814</v>
      </c>
    </row>
    <row r="8" spans="1:81" s="5" customFormat="1" ht="11.25">
      <c r="A8" s="61" t="s">
        <v>281</v>
      </c>
      <c r="B8" s="502" t="s">
        <v>282</v>
      </c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  <c r="AL8" s="483"/>
      <c r="AM8" s="483"/>
      <c r="AN8" s="483"/>
      <c r="AO8" s="483"/>
      <c r="AP8" s="483"/>
      <c r="AQ8" s="483"/>
      <c r="AR8" s="483"/>
      <c r="AS8" s="483"/>
      <c r="AT8" s="483"/>
      <c r="AU8" s="497"/>
      <c r="AV8" s="483"/>
      <c r="AW8" s="483"/>
      <c r="AX8" s="483"/>
      <c r="AY8" s="497"/>
      <c r="AZ8" s="483"/>
      <c r="BA8" s="483"/>
      <c r="BB8" s="483"/>
      <c r="BC8" s="469">
        <v>317</v>
      </c>
      <c r="BD8" s="469">
        <v>314</v>
      </c>
      <c r="BE8" s="469">
        <v>337</v>
      </c>
      <c r="BF8" s="469">
        <v>343</v>
      </c>
      <c r="BG8" s="499">
        <v>341</v>
      </c>
      <c r="BH8" s="469">
        <v>361</v>
      </c>
      <c r="BI8" s="469">
        <v>343</v>
      </c>
      <c r="BJ8" s="471">
        <v>427</v>
      </c>
      <c r="BK8" s="498">
        <v>540</v>
      </c>
      <c r="BL8" s="469">
        <v>465</v>
      </c>
      <c r="BM8" s="469">
        <v>401</v>
      </c>
      <c r="BN8" s="469">
        <v>689</v>
      </c>
      <c r="BO8" s="499">
        <v>348</v>
      </c>
      <c r="BP8" s="469">
        <v>313</v>
      </c>
      <c r="BQ8" s="469">
        <v>729</v>
      </c>
      <c r="BR8" s="471">
        <v>620</v>
      </c>
      <c r="BS8" s="469">
        <v>794</v>
      </c>
      <c r="BT8" s="469">
        <v>773</v>
      </c>
      <c r="BU8" s="469">
        <v>756</v>
      </c>
      <c r="BV8" s="469">
        <v>856</v>
      </c>
      <c r="BW8" s="470">
        <v>1244</v>
      </c>
      <c r="BX8" s="469">
        <v>869</v>
      </c>
      <c r="BY8" s="469">
        <v>908</v>
      </c>
      <c r="BZ8" s="471">
        <v>853</v>
      </c>
      <c r="CA8" s="469">
        <v>849</v>
      </c>
      <c r="CB8" s="469">
        <v>825</v>
      </c>
      <c r="CC8" s="469">
        <v>3462</v>
      </c>
    </row>
    <row r="9" spans="1:81" s="5" customFormat="1" ht="11.25">
      <c r="A9" s="168" t="s">
        <v>795</v>
      </c>
      <c r="B9" s="607" t="s">
        <v>797</v>
      </c>
      <c r="C9" s="483"/>
      <c r="D9" s="483"/>
      <c r="E9" s="483"/>
      <c r="F9" s="483"/>
      <c r="G9" s="483"/>
      <c r="H9" s="483"/>
      <c r="I9" s="483"/>
      <c r="J9" s="483"/>
      <c r="K9" s="483"/>
      <c r="L9" s="483"/>
      <c r="M9" s="483"/>
      <c r="N9" s="483"/>
      <c r="O9" s="483"/>
      <c r="P9" s="483"/>
      <c r="Q9" s="483"/>
      <c r="R9" s="483"/>
      <c r="S9" s="483"/>
      <c r="T9" s="483"/>
      <c r="U9" s="483"/>
      <c r="V9" s="483"/>
      <c r="W9" s="483"/>
      <c r="X9" s="483"/>
      <c r="Y9" s="483"/>
      <c r="Z9" s="483"/>
      <c r="AA9" s="483"/>
      <c r="AB9" s="483"/>
      <c r="AC9" s="483"/>
      <c r="AD9" s="483"/>
      <c r="AE9" s="483"/>
      <c r="AF9" s="483"/>
      <c r="AG9" s="483"/>
      <c r="AH9" s="483"/>
      <c r="AI9" s="483"/>
      <c r="AJ9" s="483"/>
      <c r="AK9" s="483"/>
      <c r="AL9" s="483"/>
      <c r="AM9" s="483"/>
      <c r="AN9" s="483"/>
      <c r="AO9" s="483"/>
      <c r="AP9" s="483"/>
      <c r="AQ9" s="483"/>
      <c r="AR9" s="483"/>
      <c r="AS9" s="483"/>
      <c r="AT9" s="483"/>
      <c r="AU9" s="497"/>
      <c r="AV9" s="483"/>
      <c r="AW9" s="483"/>
      <c r="AX9" s="483"/>
      <c r="AY9" s="497"/>
      <c r="AZ9" s="483"/>
      <c r="BA9" s="483"/>
      <c r="BB9" s="483"/>
      <c r="BC9" s="469">
        <v>0</v>
      </c>
      <c r="BD9" s="469">
        <v>0</v>
      </c>
      <c r="BE9" s="469">
        <v>0</v>
      </c>
      <c r="BF9" s="469">
        <v>0</v>
      </c>
      <c r="BG9" s="499">
        <v>0</v>
      </c>
      <c r="BH9" s="469">
        <v>0</v>
      </c>
      <c r="BI9" s="469">
        <v>0</v>
      </c>
      <c r="BJ9" s="471">
        <v>0</v>
      </c>
      <c r="BK9" s="498">
        <v>0</v>
      </c>
      <c r="BL9" s="469">
        <v>0</v>
      </c>
      <c r="BM9" s="469">
        <v>0</v>
      </c>
      <c r="BN9" s="469">
        <v>0</v>
      </c>
      <c r="BO9" s="499">
        <v>0</v>
      </c>
      <c r="BP9" s="469">
        <v>0</v>
      </c>
      <c r="BQ9" s="469">
        <v>0</v>
      </c>
      <c r="BR9" s="471">
        <v>0</v>
      </c>
      <c r="BS9" s="469">
        <v>0</v>
      </c>
      <c r="BT9" s="469">
        <v>0</v>
      </c>
      <c r="BU9" s="469">
        <v>0</v>
      </c>
      <c r="BV9" s="469">
        <v>856</v>
      </c>
      <c r="BW9" s="470">
        <v>857</v>
      </c>
      <c r="BX9" s="469">
        <v>807</v>
      </c>
      <c r="BY9" s="469">
        <v>845</v>
      </c>
      <c r="BZ9" s="469">
        <v>821</v>
      </c>
      <c r="CA9" s="469">
        <v>806</v>
      </c>
      <c r="CB9" s="469">
        <v>805</v>
      </c>
      <c r="CC9" s="469">
        <v>3452</v>
      </c>
    </row>
    <row r="10" spans="1:81" s="5" customFormat="1" ht="11.25">
      <c r="A10" s="168" t="s">
        <v>796</v>
      </c>
      <c r="B10" s="607" t="s">
        <v>798</v>
      </c>
      <c r="C10" s="483"/>
      <c r="D10" s="483"/>
      <c r="E10" s="483"/>
      <c r="F10" s="483"/>
      <c r="G10" s="483"/>
      <c r="H10" s="483"/>
      <c r="I10" s="483"/>
      <c r="J10" s="483"/>
      <c r="K10" s="483"/>
      <c r="L10" s="483"/>
      <c r="M10" s="483"/>
      <c r="N10" s="483"/>
      <c r="O10" s="483"/>
      <c r="P10" s="483"/>
      <c r="Q10" s="483"/>
      <c r="R10" s="483"/>
      <c r="S10" s="483"/>
      <c r="T10" s="483"/>
      <c r="U10" s="483"/>
      <c r="V10" s="483"/>
      <c r="W10" s="483"/>
      <c r="X10" s="483"/>
      <c r="Y10" s="483"/>
      <c r="Z10" s="483"/>
      <c r="AA10" s="483"/>
      <c r="AB10" s="483"/>
      <c r="AC10" s="483"/>
      <c r="AD10" s="483"/>
      <c r="AE10" s="483"/>
      <c r="AF10" s="483"/>
      <c r="AG10" s="483"/>
      <c r="AH10" s="483"/>
      <c r="AI10" s="483"/>
      <c r="AJ10" s="483"/>
      <c r="AK10" s="483"/>
      <c r="AL10" s="483"/>
      <c r="AM10" s="483"/>
      <c r="AN10" s="483"/>
      <c r="AO10" s="483"/>
      <c r="AP10" s="483"/>
      <c r="AQ10" s="483"/>
      <c r="AR10" s="483"/>
      <c r="AS10" s="483"/>
      <c r="AT10" s="483"/>
      <c r="AU10" s="497"/>
      <c r="AV10" s="483"/>
      <c r="AW10" s="483"/>
      <c r="AX10" s="483"/>
      <c r="AY10" s="497"/>
      <c r="AZ10" s="483"/>
      <c r="BA10" s="483"/>
      <c r="BB10" s="483"/>
      <c r="BC10" s="469">
        <v>0</v>
      </c>
      <c r="BD10" s="469">
        <v>0</v>
      </c>
      <c r="BE10" s="469">
        <v>0</v>
      </c>
      <c r="BF10" s="469">
        <v>0</v>
      </c>
      <c r="BG10" s="499">
        <v>0</v>
      </c>
      <c r="BH10" s="469">
        <v>0</v>
      </c>
      <c r="BI10" s="469">
        <v>0</v>
      </c>
      <c r="BJ10" s="471">
        <v>0</v>
      </c>
      <c r="BK10" s="498">
        <v>0</v>
      </c>
      <c r="BL10" s="469">
        <v>0</v>
      </c>
      <c r="BM10" s="469">
        <v>0</v>
      </c>
      <c r="BN10" s="469">
        <v>0</v>
      </c>
      <c r="BO10" s="499">
        <v>0</v>
      </c>
      <c r="BP10" s="469">
        <v>0</v>
      </c>
      <c r="BQ10" s="469">
        <v>0</v>
      </c>
      <c r="BR10" s="471">
        <v>0</v>
      </c>
      <c r="BS10" s="469">
        <v>0</v>
      </c>
      <c r="BT10" s="469">
        <v>0</v>
      </c>
      <c r="BU10" s="469">
        <v>0</v>
      </c>
      <c r="BV10" s="469">
        <v>0</v>
      </c>
      <c r="BW10" s="470">
        <v>387</v>
      </c>
      <c r="BX10" s="469">
        <v>62</v>
      </c>
      <c r="BY10" s="469">
        <v>63</v>
      </c>
      <c r="BZ10" s="469">
        <v>32</v>
      </c>
      <c r="CA10" s="469">
        <v>43</v>
      </c>
      <c r="CB10" s="469">
        <v>20</v>
      </c>
      <c r="CC10" s="469">
        <v>10</v>
      </c>
    </row>
    <row r="11" spans="1:81" s="5" customFormat="1" ht="22.5">
      <c r="A11" s="157" t="s">
        <v>283</v>
      </c>
      <c r="B11" s="502" t="s">
        <v>284</v>
      </c>
      <c r="C11" s="483"/>
      <c r="D11" s="483"/>
      <c r="E11" s="483"/>
      <c r="F11" s="483"/>
      <c r="G11" s="483"/>
      <c r="H11" s="483"/>
      <c r="I11" s="483"/>
      <c r="J11" s="483"/>
      <c r="K11" s="483"/>
      <c r="L11" s="483"/>
      <c r="M11" s="483"/>
      <c r="N11" s="483"/>
      <c r="O11" s="483"/>
      <c r="P11" s="483"/>
      <c r="Q11" s="483"/>
      <c r="R11" s="483"/>
      <c r="S11" s="483"/>
      <c r="T11" s="483"/>
      <c r="U11" s="483"/>
      <c r="V11" s="483"/>
      <c r="W11" s="483"/>
      <c r="X11" s="483"/>
      <c r="Y11" s="483"/>
      <c r="Z11" s="483"/>
      <c r="AA11" s="483"/>
      <c r="AB11" s="483"/>
      <c r="AC11" s="483"/>
      <c r="AD11" s="483"/>
      <c r="AE11" s="483"/>
      <c r="AF11" s="483"/>
      <c r="AG11" s="483"/>
      <c r="AH11" s="483"/>
      <c r="AI11" s="483"/>
      <c r="AJ11" s="483"/>
      <c r="AK11" s="483"/>
      <c r="AL11" s="483"/>
      <c r="AM11" s="483"/>
      <c r="AN11" s="483"/>
      <c r="AO11" s="483"/>
      <c r="AP11" s="483"/>
      <c r="AQ11" s="483"/>
      <c r="AR11" s="483"/>
      <c r="AS11" s="483"/>
      <c r="AT11" s="483"/>
      <c r="AU11" s="497"/>
      <c r="AV11" s="483"/>
      <c r="AW11" s="483"/>
      <c r="AX11" s="483"/>
      <c r="AY11" s="497"/>
      <c r="AZ11" s="483"/>
      <c r="BA11" s="483"/>
      <c r="BB11" s="483"/>
      <c r="BC11" s="498">
        <v>1500</v>
      </c>
      <c r="BD11" s="469">
        <v>1107</v>
      </c>
      <c r="BE11" s="469">
        <v>1259</v>
      </c>
      <c r="BF11" s="469">
        <v>1818</v>
      </c>
      <c r="BG11" s="499">
        <v>1610</v>
      </c>
      <c r="BH11" s="469">
        <v>1471</v>
      </c>
      <c r="BI11" s="469">
        <v>1957</v>
      </c>
      <c r="BJ11" s="471">
        <v>1538</v>
      </c>
      <c r="BK11" s="498">
        <v>1499</v>
      </c>
      <c r="BL11" s="469">
        <v>3488</v>
      </c>
      <c r="BM11" s="469">
        <v>3396</v>
      </c>
      <c r="BN11" s="469">
        <v>1953</v>
      </c>
      <c r="BO11" s="499">
        <v>1584</v>
      </c>
      <c r="BP11" s="469">
        <v>2340</v>
      </c>
      <c r="BQ11" s="469">
        <v>1885</v>
      </c>
      <c r="BR11" s="471">
        <v>2274</v>
      </c>
      <c r="BS11" s="469">
        <v>2010</v>
      </c>
      <c r="BT11" s="469">
        <v>1316</v>
      </c>
      <c r="BU11" s="469">
        <v>1402</v>
      </c>
      <c r="BV11" s="469">
        <v>1948</v>
      </c>
      <c r="BW11" s="470">
        <v>1740</v>
      </c>
      <c r="BX11" s="469">
        <v>1675</v>
      </c>
      <c r="BY11" s="469">
        <v>1456</v>
      </c>
      <c r="BZ11" s="471">
        <v>2340</v>
      </c>
      <c r="CA11" s="469">
        <v>1364</v>
      </c>
      <c r="CB11" s="469">
        <v>2864</v>
      </c>
      <c r="CC11" s="469">
        <v>2511</v>
      </c>
    </row>
    <row r="12" spans="1:81" s="66" customFormat="1" ht="11.25">
      <c r="A12" s="67" t="s">
        <v>285</v>
      </c>
      <c r="B12" s="509" t="s">
        <v>286</v>
      </c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  <c r="O12" s="483"/>
      <c r="P12" s="483"/>
      <c r="Q12" s="483"/>
      <c r="R12" s="483"/>
      <c r="S12" s="483"/>
      <c r="T12" s="483"/>
      <c r="U12" s="483"/>
      <c r="V12" s="483"/>
      <c r="W12" s="483"/>
      <c r="X12" s="483"/>
      <c r="Y12" s="483"/>
      <c r="Z12" s="483"/>
      <c r="AA12" s="483"/>
      <c r="AB12" s="483"/>
      <c r="AC12" s="483"/>
      <c r="AD12" s="483"/>
      <c r="AE12" s="483"/>
      <c r="AF12" s="483"/>
      <c r="AG12" s="483"/>
      <c r="AH12" s="483"/>
      <c r="AI12" s="483"/>
      <c r="AJ12" s="483"/>
      <c r="AK12" s="483"/>
      <c r="AL12" s="483"/>
      <c r="AM12" s="483"/>
      <c r="AN12" s="483"/>
      <c r="AO12" s="483"/>
      <c r="AP12" s="483"/>
      <c r="AQ12" s="483"/>
      <c r="AR12" s="483"/>
      <c r="AS12" s="483"/>
      <c r="AT12" s="483"/>
      <c r="AU12" s="497"/>
      <c r="AV12" s="483"/>
      <c r="AW12" s="483"/>
      <c r="AX12" s="483"/>
      <c r="AY12" s="497"/>
      <c r="AZ12" s="483"/>
      <c r="BA12" s="483"/>
      <c r="BB12" s="483"/>
      <c r="BC12" s="498">
        <v>1076</v>
      </c>
      <c r="BD12" s="469">
        <v>1096</v>
      </c>
      <c r="BE12" s="469">
        <v>1054</v>
      </c>
      <c r="BF12" s="469">
        <v>1195</v>
      </c>
      <c r="BG12" s="499">
        <v>874</v>
      </c>
      <c r="BH12" s="469">
        <v>882</v>
      </c>
      <c r="BI12" s="469">
        <v>593</v>
      </c>
      <c r="BJ12" s="471">
        <v>250</v>
      </c>
      <c r="BK12" s="498">
        <v>323</v>
      </c>
      <c r="BL12" s="469">
        <v>834</v>
      </c>
      <c r="BM12" s="469">
        <v>504</v>
      </c>
      <c r="BN12" s="469">
        <v>139</v>
      </c>
      <c r="BO12" s="499">
        <v>243</v>
      </c>
      <c r="BP12" s="469">
        <v>196</v>
      </c>
      <c r="BQ12" s="469">
        <v>361</v>
      </c>
      <c r="BR12" s="471">
        <v>208</v>
      </c>
      <c r="BS12" s="469">
        <v>327</v>
      </c>
      <c r="BT12" s="469">
        <v>103</v>
      </c>
      <c r="BU12" s="469">
        <v>92</v>
      </c>
      <c r="BV12" s="469">
        <v>61</v>
      </c>
      <c r="BW12" s="470">
        <v>159</v>
      </c>
      <c r="BX12" s="469">
        <v>47</v>
      </c>
      <c r="BY12" s="469">
        <v>126</v>
      </c>
      <c r="BZ12" s="471">
        <v>73</v>
      </c>
      <c r="CA12" s="469">
        <v>63</v>
      </c>
      <c r="CB12" s="469">
        <v>29</v>
      </c>
      <c r="CC12" s="469">
        <v>236</v>
      </c>
    </row>
    <row r="13" spans="1:81" s="5" customFormat="1" ht="11.25">
      <c r="A13" s="61" t="s">
        <v>287</v>
      </c>
      <c r="B13" s="502" t="s">
        <v>288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3"/>
      <c r="Q13" s="483"/>
      <c r="R13" s="483"/>
      <c r="S13" s="483"/>
      <c r="T13" s="483"/>
      <c r="U13" s="483"/>
      <c r="V13" s="483"/>
      <c r="W13" s="483"/>
      <c r="X13" s="483"/>
      <c r="Y13" s="483"/>
      <c r="Z13" s="483"/>
      <c r="AA13" s="483"/>
      <c r="AB13" s="483"/>
      <c r="AC13" s="483"/>
      <c r="AD13" s="483"/>
      <c r="AE13" s="483"/>
      <c r="AF13" s="483"/>
      <c r="AG13" s="483"/>
      <c r="AH13" s="483"/>
      <c r="AI13" s="483"/>
      <c r="AJ13" s="483"/>
      <c r="AK13" s="483"/>
      <c r="AL13" s="483"/>
      <c r="AM13" s="483"/>
      <c r="AN13" s="483"/>
      <c r="AO13" s="483"/>
      <c r="AP13" s="483"/>
      <c r="AQ13" s="483"/>
      <c r="AR13" s="483"/>
      <c r="AS13" s="483"/>
      <c r="AT13" s="483"/>
      <c r="AU13" s="497"/>
      <c r="AV13" s="483"/>
      <c r="AW13" s="483"/>
      <c r="AX13" s="483"/>
      <c r="AY13" s="497"/>
      <c r="AZ13" s="483"/>
      <c r="BA13" s="483"/>
      <c r="BB13" s="483"/>
      <c r="BC13" s="498">
        <v>38095</v>
      </c>
      <c r="BD13" s="469">
        <v>53077</v>
      </c>
      <c r="BE13" s="469">
        <v>56084</v>
      </c>
      <c r="BF13" s="469">
        <v>54171</v>
      </c>
      <c r="BG13" s="499">
        <v>54708</v>
      </c>
      <c r="BH13" s="469">
        <v>55222</v>
      </c>
      <c r="BI13" s="469">
        <v>49444</v>
      </c>
      <c r="BJ13" s="471">
        <v>45585</v>
      </c>
      <c r="BK13" s="498">
        <v>37312</v>
      </c>
      <c r="BL13" s="469">
        <v>39284</v>
      </c>
      <c r="BM13" s="469">
        <v>42365</v>
      </c>
      <c r="BN13" s="469">
        <v>48433</v>
      </c>
      <c r="BO13" s="499">
        <v>40977</v>
      </c>
      <c r="BP13" s="469">
        <v>41151</v>
      </c>
      <c r="BQ13" s="469">
        <v>54003</v>
      </c>
      <c r="BR13" s="471">
        <v>56614</v>
      </c>
      <c r="BS13" s="469">
        <v>64439</v>
      </c>
      <c r="BT13" s="469">
        <v>58931</v>
      </c>
      <c r="BU13" s="469">
        <v>54231</v>
      </c>
      <c r="BV13" s="469">
        <v>58992</v>
      </c>
      <c r="BW13" s="470">
        <v>60706</v>
      </c>
      <c r="BX13" s="469">
        <v>56162</v>
      </c>
      <c r="BY13" s="469">
        <v>60635</v>
      </c>
      <c r="BZ13" s="471">
        <v>65556</v>
      </c>
      <c r="CA13" s="469">
        <v>80249</v>
      </c>
      <c r="CB13" s="469">
        <v>82609</v>
      </c>
      <c r="CC13" s="469">
        <v>82029</v>
      </c>
    </row>
    <row r="14" spans="1:81" s="5" customFormat="1" ht="11.25">
      <c r="A14" s="61" t="s">
        <v>289</v>
      </c>
      <c r="B14" s="567" t="s">
        <v>290</v>
      </c>
      <c r="C14" s="483"/>
      <c r="D14" s="483"/>
      <c r="E14" s="483"/>
      <c r="F14" s="483"/>
      <c r="G14" s="483"/>
      <c r="H14" s="483"/>
      <c r="I14" s="483"/>
      <c r="J14" s="483"/>
      <c r="K14" s="483"/>
      <c r="L14" s="483"/>
      <c r="M14" s="483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3"/>
      <c r="AH14" s="483"/>
      <c r="AI14" s="483"/>
      <c r="AJ14" s="483"/>
      <c r="AK14" s="483"/>
      <c r="AL14" s="483"/>
      <c r="AM14" s="483"/>
      <c r="AN14" s="483"/>
      <c r="AO14" s="483"/>
      <c r="AP14" s="483"/>
      <c r="AQ14" s="483"/>
      <c r="AR14" s="483"/>
      <c r="AS14" s="483"/>
      <c r="AT14" s="483"/>
      <c r="AU14" s="483"/>
      <c r="AV14" s="483"/>
      <c r="AW14" s="483"/>
      <c r="AX14" s="483"/>
      <c r="AY14" s="483"/>
      <c r="AZ14" s="483"/>
      <c r="BA14" s="483"/>
      <c r="BB14" s="483"/>
      <c r="BC14" s="469">
        <v>123460</v>
      </c>
      <c r="BD14" s="469">
        <v>120598</v>
      </c>
      <c r="BE14" s="469">
        <v>122382</v>
      </c>
      <c r="BF14" s="469">
        <v>124655</v>
      </c>
      <c r="BG14" s="470">
        <v>129453</v>
      </c>
      <c r="BH14" s="469">
        <v>133769</v>
      </c>
      <c r="BI14" s="469">
        <v>141169</v>
      </c>
      <c r="BJ14" s="471">
        <v>146536</v>
      </c>
      <c r="BK14" s="469">
        <v>149710</v>
      </c>
      <c r="BL14" s="469">
        <v>152118</v>
      </c>
      <c r="BM14" s="469">
        <v>154350</v>
      </c>
      <c r="BN14" s="469">
        <v>154975</v>
      </c>
      <c r="BO14" s="470">
        <v>156051</v>
      </c>
      <c r="BP14" s="469">
        <v>156213</v>
      </c>
      <c r="BQ14" s="469">
        <v>158086</v>
      </c>
      <c r="BR14" s="471">
        <v>156521</v>
      </c>
      <c r="BS14" s="469">
        <v>158426</v>
      </c>
      <c r="BT14" s="469">
        <v>161385</v>
      </c>
      <c r="BU14" s="469">
        <v>163292</v>
      </c>
      <c r="BV14" s="469">
        <v>165637</v>
      </c>
      <c r="BW14" s="470">
        <v>168133</v>
      </c>
      <c r="BX14" s="469">
        <v>172221</v>
      </c>
      <c r="BY14" s="469">
        <v>174662</v>
      </c>
      <c r="BZ14" s="471">
        <v>180309</v>
      </c>
      <c r="CA14" s="469">
        <v>184152</v>
      </c>
      <c r="CB14" s="469">
        <v>188750</v>
      </c>
      <c r="CC14" s="469">
        <v>189694</v>
      </c>
    </row>
    <row r="15" spans="1:81" s="5" customFormat="1" ht="11.25">
      <c r="A15" s="61" t="s">
        <v>778</v>
      </c>
      <c r="B15" s="567" t="s">
        <v>777</v>
      </c>
      <c r="C15" s="483"/>
      <c r="D15" s="483"/>
      <c r="E15" s="483"/>
      <c r="F15" s="483"/>
      <c r="G15" s="483"/>
      <c r="H15" s="483"/>
      <c r="I15" s="483"/>
      <c r="J15" s="483"/>
      <c r="K15" s="483"/>
      <c r="L15" s="483"/>
      <c r="M15" s="483"/>
      <c r="N15" s="483"/>
      <c r="O15" s="483"/>
      <c r="P15" s="483"/>
      <c r="Q15" s="483"/>
      <c r="R15" s="483"/>
      <c r="S15" s="483"/>
      <c r="T15" s="483"/>
      <c r="U15" s="483"/>
      <c r="V15" s="483"/>
      <c r="W15" s="483"/>
      <c r="X15" s="483"/>
      <c r="Y15" s="483"/>
      <c r="Z15" s="483"/>
      <c r="AA15" s="483"/>
      <c r="AB15" s="483"/>
      <c r="AC15" s="483"/>
      <c r="AD15" s="483"/>
      <c r="AE15" s="483"/>
      <c r="AF15" s="483"/>
      <c r="AG15" s="483"/>
      <c r="AH15" s="483"/>
      <c r="AI15" s="483"/>
      <c r="AJ15" s="483"/>
      <c r="AK15" s="483"/>
      <c r="AL15" s="483"/>
      <c r="AM15" s="483"/>
      <c r="AN15" s="483"/>
      <c r="AO15" s="483"/>
      <c r="AP15" s="483"/>
      <c r="AQ15" s="483"/>
      <c r="AR15" s="483"/>
      <c r="AS15" s="483"/>
      <c r="AT15" s="483"/>
      <c r="AU15" s="483"/>
      <c r="AV15" s="483"/>
      <c r="AW15" s="483"/>
      <c r="AX15" s="483"/>
      <c r="AY15" s="483"/>
      <c r="AZ15" s="483"/>
      <c r="BA15" s="483"/>
      <c r="BB15" s="483"/>
      <c r="BC15" s="469">
        <v>0</v>
      </c>
      <c r="BD15" s="469">
        <v>0</v>
      </c>
      <c r="BE15" s="469">
        <v>0</v>
      </c>
      <c r="BF15" s="469">
        <v>0</v>
      </c>
      <c r="BG15" s="470">
        <v>0</v>
      </c>
      <c r="BH15" s="469">
        <v>0</v>
      </c>
      <c r="BI15" s="469">
        <v>0</v>
      </c>
      <c r="BJ15" s="471">
        <v>0</v>
      </c>
      <c r="BK15" s="469">
        <v>2</v>
      </c>
      <c r="BL15" s="469">
        <v>0</v>
      </c>
      <c r="BM15" s="469">
        <v>0</v>
      </c>
      <c r="BN15" s="469">
        <v>3760</v>
      </c>
      <c r="BO15" s="470">
        <v>8210</v>
      </c>
      <c r="BP15" s="469">
        <v>10395</v>
      </c>
      <c r="BQ15" s="469">
        <v>9845</v>
      </c>
      <c r="BR15" s="471">
        <v>19000</v>
      </c>
      <c r="BS15" s="469">
        <v>19437</v>
      </c>
      <c r="BT15" s="469">
        <v>18873</v>
      </c>
      <c r="BU15" s="469">
        <v>18719</v>
      </c>
      <c r="BV15" s="469">
        <v>21819</v>
      </c>
      <c r="BW15" s="470">
        <v>20711</v>
      </c>
      <c r="BX15" s="469">
        <v>23336</v>
      </c>
      <c r="BY15" s="469">
        <v>26209</v>
      </c>
      <c r="BZ15" s="471">
        <v>23101</v>
      </c>
      <c r="CA15" s="469">
        <v>11658</v>
      </c>
      <c r="CB15" s="469">
        <v>18526</v>
      </c>
      <c r="CC15" s="469">
        <v>19379</v>
      </c>
    </row>
    <row r="16" spans="1:81" s="5" customFormat="1" ht="11.25">
      <c r="A16" s="61" t="s">
        <v>291</v>
      </c>
      <c r="B16" s="567" t="s">
        <v>292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83"/>
      <c r="T16" s="483"/>
      <c r="U16" s="483"/>
      <c r="V16" s="483"/>
      <c r="W16" s="483"/>
      <c r="X16" s="483"/>
      <c r="Y16" s="483"/>
      <c r="Z16" s="483"/>
      <c r="AA16" s="483"/>
      <c r="AB16" s="483"/>
      <c r="AC16" s="483"/>
      <c r="AD16" s="483"/>
      <c r="AE16" s="483"/>
      <c r="AF16" s="483"/>
      <c r="AG16" s="483"/>
      <c r="AH16" s="483"/>
      <c r="AI16" s="483"/>
      <c r="AJ16" s="483"/>
      <c r="AK16" s="483"/>
      <c r="AL16" s="483"/>
      <c r="AM16" s="483"/>
      <c r="AN16" s="483"/>
      <c r="AO16" s="483"/>
      <c r="AP16" s="483"/>
      <c r="AQ16" s="483"/>
      <c r="AR16" s="483"/>
      <c r="AS16" s="483"/>
      <c r="AT16" s="483"/>
      <c r="AU16" s="497"/>
      <c r="AV16" s="483"/>
      <c r="AW16" s="483"/>
      <c r="AX16" s="483"/>
      <c r="AY16" s="497"/>
      <c r="AZ16" s="483"/>
      <c r="BA16" s="483"/>
      <c r="BB16" s="483"/>
      <c r="BC16" s="498">
        <v>2111</v>
      </c>
      <c r="BD16" s="469">
        <v>4</v>
      </c>
      <c r="BE16" s="469">
        <v>0</v>
      </c>
      <c r="BF16" s="469">
        <v>963</v>
      </c>
      <c r="BG16" s="499">
        <v>3607</v>
      </c>
      <c r="BH16" s="469">
        <v>1881</v>
      </c>
      <c r="BI16" s="469">
        <v>3019</v>
      </c>
      <c r="BJ16" s="471">
        <v>2281</v>
      </c>
      <c r="BK16" s="498">
        <v>10936</v>
      </c>
      <c r="BL16" s="469">
        <v>6879</v>
      </c>
      <c r="BM16" s="469">
        <v>3206</v>
      </c>
      <c r="BN16" s="469">
        <v>164</v>
      </c>
      <c r="BO16" s="499">
        <v>9417</v>
      </c>
      <c r="BP16" s="469">
        <v>11308</v>
      </c>
      <c r="BQ16" s="469">
        <v>465</v>
      </c>
      <c r="BR16" s="471">
        <v>165</v>
      </c>
      <c r="BS16" s="469">
        <v>0</v>
      </c>
      <c r="BT16" s="469">
        <v>1996</v>
      </c>
      <c r="BU16" s="469">
        <v>4495</v>
      </c>
      <c r="BV16" s="469">
        <v>179</v>
      </c>
      <c r="BW16" s="470">
        <v>4805</v>
      </c>
      <c r="BX16" s="469">
        <v>16431</v>
      </c>
      <c r="BY16" s="469">
        <v>7940</v>
      </c>
      <c r="BZ16" s="471">
        <v>0</v>
      </c>
      <c r="CA16" s="469">
        <v>13171</v>
      </c>
      <c r="CB16" s="469">
        <v>5804</v>
      </c>
      <c r="CC16" s="469">
        <v>5077</v>
      </c>
    </row>
    <row r="17" spans="1:81" s="66" customFormat="1" ht="22.5">
      <c r="A17" s="61" t="s">
        <v>293</v>
      </c>
      <c r="B17" s="502" t="s">
        <v>294</v>
      </c>
      <c r="C17" s="483"/>
      <c r="D17" s="483"/>
      <c r="E17" s="483"/>
      <c r="F17" s="483"/>
      <c r="G17" s="483"/>
      <c r="H17" s="483"/>
      <c r="I17" s="483"/>
      <c r="J17" s="483"/>
      <c r="K17" s="483"/>
      <c r="L17" s="483"/>
      <c r="M17" s="483"/>
      <c r="N17" s="483"/>
      <c r="O17" s="483"/>
      <c r="P17" s="483"/>
      <c r="Q17" s="483"/>
      <c r="R17" s="483"/>
      <c r="S17" s="483"/>
      <c r="T17" s="483"/>
      <c r="U17" s="483"/>
      <c r="V17" s="483"/>
      <c r="W17" s="483"/>
      <c r="X17" s="483"/>
      <c r="Y17" s="483"/>
      <c r="Z17" s="483"/>
      <c r="AA17" s="483"/>
      <c r="AB17" s="483"/>
      <c r="AC17" s="483"/>
      <c r="AD17" s="483"/>
      <c r="AE17" s="483"/>
      <c r="AF17" s="483"/>
      <c r="AG17" s="483"/>
      <c r="AH17" s="483"/>
      <c r="AI17" s="483"/>
      <c r="AJ17" s="483"/>
      <c r="AK17" s="483"/>
      <c r="AL17" s="483"/>
      <c r="AM17" s="483"/>
      <c r="AN17" s="483"/>
      <c r="AO17" s="483"/>
      <c r="AP17" s="483"/>
      <c r="AQ17" s="483"/>
      <c r="AR17" s="483"/>
      <c r="AS17" s="483"/>
      <c r="AT17" s="483"/>
      <c r="AU17" s="497"/>
      <c r="AV17" s="483"/>
      <c r="AW17" s="483"/>
      <c r="AX17" s="483"/>
      <c r="AY17" s="497"/>
      <c r="AZ17" s="483"/>
      <c r="BA17" s="483"/>
      <c r="BB17" s="483"/>
      <c r="BC17" s="498">
        <v>185</v>
      </c>
      <c r="BD17" s="469">
        <v>166</v>
      </c>
      <c r="BE17" s="469">
        <v>170</v>
      </c>
      <c r="BF17" s="469">
        <v>174</v>
      </c>
      <c r="BG17" s="499">
        <v>180</v>
      </c>
      <c r="BH17" s="469">
        <v>169</v>
      </c>
      <c r="BI17" s="469">
        <v>176</v>
      </c>
      <c r="BJ17" s="471">
        <v>185</v>
      </c>
      <c r="BK17" s="498">
        <v>192</v>
      </c>
      <c r="BL17" s="469">
        <v>166</v>
      </c>
      <c r="BM17" s="469">
        <v>173</v>
      </c>
      <c r="BN17" s="469">
        <v>179</v>
      </c>
      <c r="BO17" s="499">
        <v>185</v>
      </c>
      <c r="BP17" s="469">
        <v>163</v>
      </c>
      <c r="BQ17" s="469">
        <v>170</v>
      </c>
      <c r="BR17" s="471">
        <v>181</v>
      </c>
      <c r="BS17" s="469">
        <v>188</v>
      </c>
      <c r="BT17" s="469">
        <v>196</v>
      </c>
      <c r="BU17" s="469">
        <v>175</v>
      </c>
      <c r="BV17" s="469">
        <v>185</v>
      </c>
      <c r="BW17" s="470">
        <v>194</v>
      </c>
      <c r="BX17" s="469">
        <v>175</v>
      </c>
      <c r="BY17" s="469">
        <v>187</v>
      </c>
      <c r="BZ17" s="471">
        <v>204</v>
      </c>
      <c r="CA17" s="469">
        <v>167</v>
      </c>
      <c r="CB17" s="469">
        <v>0</v>
      </c>
      <c r="CC17" s="469">
        <v>0</v>
      </c>
    </row>
    <row r="18" spans="1:81" s="66" customFormat="1" ht="11.25">
      <c r="A18" s="61" t="s">
        <v>295</v>
      </c>
      <c r="B18" s="502" t="s">
        <v>296</v>
      </c>
      <c r="C18" s="483"/>
      <c r="D18" s="483"/>
      <c r="E18" s="483"/>
      <c r="F18" s="483"/>
      <c r="G18" s="483"/>
      <c r="H18" s="483"/>
      <c r="I18" s="483"/>
      <c r="J18" s="483"/>
      <c r="K18" s="483"/>
      <c r="L18" s="483"/>
      <c r="M18" s="483"/>
      <c r="N18" s="483"/>
      <c r="O18" s="483"/>
      <c r="P18" s="483"/>
      <c r="Q18" s="483"/>
      <c r="R18" s="483"/>
      <c r="S18" s="483"/>
      <c r="T18" s="483"/>
      <c r="U18" s="483"/>
      <c r="V18" s="483"/>
      <c r="W18" s="483"/>
      <c r="X18" s="483"/>
      <c r="Y18" s="483"/>
      <c r="Z18" s="483"/>
      <c r="AA18" s="483"/>
      <c r="AB18" s="483"/>
      <c r="AC18" s="483"/>
      <c r="AD18" s="483"/>
      <c r="AE18" s="483"/>
      <c r="AF18" s="483"/>
      <c r="AG18" s="483"/>
      <c r="AH18" s="483"/>
      <c r="AI18" s="483"/>
      <c r="AJ18" s="483"/>
      <c r="AK18" s="483"/>
      <c r="AL18" s="483"/>
      <c r="AM18" s="483"/>
      <c r="AN18" s="483"/>
      <c r="AO18" s="483"/>
      <c r="AP18" s="483"/>
      <c r="AQ18" s="483"/>
      <c r="AR18" s="483"/>
      <c r="AS18" s="483"/>
      <c r="AT18" s="483"/>
      <c r="AU18" s="497"/>
      <c r="AV18" s="497"/>
      <c r="AW18" s="497"/>
      <c r="AX18" s="497"/>
      <c r="AY18" s="497"/>
      <c r="AZ18" s="497"/>
      <c r="BA18" s="497"/>
      <c r="BB18" s="497"/>
      <c r="BC18" s="498">
        <v>0</v>
      </c>
      <c r="BD18" s="498">
        <v>0</v>
      </c>
      <c r="BE18" s="498">
        <v>0</v>
      </c>
      <c r="BF18" s="498">
        <v>0</v>
      </c>
      <c r="BG18" s="499">
        <v>0</v>
      </c>
      <c r="BH18" s="498">
        <v>0</v>
      </c>
      <c r="BI18" s="498">
        <v>0</v>
      </c>
      <c r="BJ18" s="500">
        <v>0</v>
      </c>
      <c r="BK18" s="498">
        <v>0</v>
      </c>
      <c r="BL18" s="498">
        <v>0</v>
      </c>
      <c r="BM18" s="498">
        <v>0</v>
      </c>
      <c r="BN18" s="498">
        <v>0</v>
      </c>
      <c r="BO18" s="499">
        <v>0</v>
      </c>
      <c r="BP18" s="498">
        <v>0</v>
      </c>
      <c r="BQ18" s="498">
        <v>0</v>
      </c>
      <c r="BR18" s="500">
        <v>0</v>
      </c>
      <c r="BS18" s="498">
        <v>0</v>
      </c>
      <c r="BT18" s="498">
        <v>0</v>
      </c>
      <c r="BU18" s="498">
        <v>0</v>
      </c>
      <c r="BV18" s="498">
        <v>0</v>
      </c>
      <c r="BW18" s="499">
        <v>0</v>
      </c>
      <c r="BX18" s="498">
        <v>0</v>
      </c>
      <c r="BY18" s="498">
        <v>0</v>
      </c>
      <c r="BZ18" s="500">
        <v>0</v>
      </c>
      <c r="CA18" s="498">
        <v>0</v>
      </c>
      <c r="CB18" s="498">
        <v>0</v>
      </c>
      <c r="CC18" s="498">
        <v>0</v>
      </c>
    </row>
    <row r="19" spans="1:81" s="66" customFormat="1" ht="11.25">
      <c r="A19" s="61" t="s">
        <v>297</v>
      </c>
      <c r="B19" s="502" t="s">
        <v>298</v>
      </c>
      <c r="C19" s="483"/>
      <c r="D19" s="483"/>
      <c r="E19" s="483"/>
      <c r="F19" s="483"/>
      <c r="G19" s="483"/>
      <c r="H19" s="483"/>
      <c r="I19" s="483"/>
      <c r="J19" s="483"/>
      <c r="K19" s="483"/>
      <c r="L19" s="483"/>
      <c r="M19" s="483"/>
      <c r="N19" s="483"/>
      <c r="O19" s="483"/>
      <c r="P19" s="483"/>
      <c r="Q19" s="483"/>
      <c r="R19" s="483"/>
      <c r="S19" s="483"/>
      <c r="T19" s="483"/>
      <c r="U19" s="483"/>
      <c r="V19" s="483"/>
      <c r="W19" s="483"/>
      <c r="X19" s="483"/>
      <c r="Y19" s="483"/>
      <c r="Z19" s="483"/>
      <c r="AA19" s="483"/>
      <c r="AB19" s="483"/>
      <c r="AC19" s="483"/>
      <c r="AD19" s="483"/>
      <c r="AE19" s="483"/>
      <c r="AF19" s="483"/>
      <c r="AG19" s="483"/>
      <c r="AH19" s="483"/>
      <c r="AI19" s="483"/>
      <c r="AJ19" s="483"/>
      <c r="AK19" s="483"/>
      <c r="AL19" s="483"/>
      <c r="AM19" s="483"/>
      <c r="AN19" s="483"/>
      <c r="AO19" s="483"/>
      <c r="AP19" s="483"/>
      <c r="AQ19" s="483"/>
      <c r="AR19" s="483"/>
      <c r="AS19" s="483"/>
      <c r="AT19" s="483"/>
      <c r="AU19" s="497"/>
      <c r="AV19" s="483"/>
      <c r="AW19" s="483"/>
      <c r="AX19" s="483"/>
      <c r="AY19" s="497"/>
      <c r="AZ19" s="483"/>
      <c r="BA19" s="483"/>
      <c r="BB19" s="483"/>
      <c r="BC19" s="498">
        <v>951</v>
      </c>
      <c r="BD19" s="469">
        <v>925</v>
      </c>
      <c r="BE19" s="469">
        <v>917</v>
      </c>
      <c r="BF19" s="469">
        <v>913</v>
      </c>
      <c r="BG19" s="499">
        <v>885</v>
      </c>
      <c r="BH19" s="469">
        <v>857</v>
      </c>
      <c r="BI19" s="469">
        <v>828</v>
      </c>
      <c r="BJ19" s="471">
        <v>831</v>
      </c>
      <c r="BK19" s="498">
        <v>917</v>
      </c>
      <c r="BL19" s="469">
        <v>925</v>
      </c>
      <c r="BM19" s="469">
        <v>949</v>
      </c>
      <c r="BN19" s="469">
        <v>949</v>
      </c>
      <c r="BO19" s="499">
        <v>958</v>
      </c>
      <c r="BP19" s="469">
        <v>925</v>
      </c>
      <c r="BQ19" s="469">
        <v>932</v>
      </c>
      <c r="BR19" s="471">
        <v>1002</v>
      </c>
      <c r="BS19" s="469">
        <v>991</v>
      </c>
      <c r="BT19" s="469">
        <v>1014</v>
      </c>
      <c r="BU19" s="469">
        <v>984</v>
      </c>
      <c r="BV19" s="469">
        <v>1011</v>
      </c>
      <c r="BW19" s="470">
        <v>992</v>
      </c>
      <c r="BX19" s="469">
        <v>967</v>
      </c>
      <c r="BY19" s="469">
        <v>947</v>
      </c>
      <c r="BZ19" s="471">
        <v>938</v>
      </c>
      <c r="CA19" s="469">
        <v>962</v>
      </c>
      <c r="CB19" s="469">
        <v>977</v>
      </c>
      <c r="CC19" s="469">
        <v>994</v>
      </c>
    </row>
    <row r="20" spans="1:81" s="66" customFormat="1" ht="11.25">
      <c r="A20" s="61" t="s">
        <v>299</v>
      </c>
      <c r="B20" s="502" t="s">
        <v>300</v>
      </c>
      <c r="C20" s="483"/>
      <c r="D20" s="483"/>
      <c r="E20" s="483"/>
      <c r="F20" s="483"/>
      <c r="G20" s="483"/>
      <c r="H20" s="483"/>
      <c r="I20" s="483"/>
      <c r="J20" s="483"/>
      <c r="K20" s="483"/>
      <c r="L20" s="483"/>
      <c r="M20" s="483"/>
      <c r="N20" s="483"/>
      <c r="O20" s="483"/>
      <c r="P20" s="483"/>
      <c r="Q20" s="483"/>
      <c r="R20" s="483"/>
      <c r="S20" s="483"/>
      <c r="T20" s="483"/>
      <c r="U20" s="483"/>
      <c r="V20" s="483"/>
      <c r="W20" s="483"/>
      <c r="X20" s="483"/>
      <c r="Y20" s="483"/>
      <c r="Z20" s="483"/>
      <c r="AA20" s="483"/>
      <c r="AB20" s="483"/>
      <c r="AC20" s="483"/>
      <c r="AD20" s="483"/>
      <c r="AE20" s="483"/>
      <c r="AF20" s="483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3"/>
      <c r="AR20" s="483"/>
      <c r="AS20" s="483"/>
      <c r="AT20" s="483"/>
      <c r="AU20" s="497"/>
      <c r="AV20" s="483"/>
      <c r="AW20" s="483"/>
      <c r="AX20" s="483"/>
      <c r="AY20" s="497"/>
      <c r="AZ20" s="483"/>
      <c r="BA20" s="483"/>
      <c r="BB20" s="483"/>
      <c r="BC20" s="498">
        <v>424</v>
      </c>
      <c r="BD20" s="469">
        <v>423</v>
      </c>
      <c r="BE20" s="469">
        <v>425</v>
      </c>
      <c r="BF20" s="469">
        <v>427</v>
      </c>
      <c r="BG20" s="499">
        <v>416</v>
      </c>
      <c r="BH20" s="469">
        <v>410</v>
      </c>
      <c r="BI20" s="469">
        <v>406</v>
      </c>
      <c r="BJ20" s="471">
        <v>377</v>
      </c>
      <c r="BK20" s="498">
        <v>401</v>
      </c>
      <c r="BL20" s="469">
        <v>409</v>
      </c>
      <c r="BM20" s="469">
        <v>407</v>
      </c>
      <c r="BN20" s="469">
        <v>416</v>
      </c>
      <c r="BO20" s="499">
        <v>463</v>
      </c>
      <c r="BP20" s="469">
        <v>467</v>
      </c>
      <c r="BQ20" s="469">
        <v>478</v>
      </c>
      <c r="BR20" s="471">
        <v>493</v>
      </c>
      <c r="BS20" s="469">
        <v>492</v>
      </c>
      <c r="BT20" s="469">
        <v>495</v>
      </c>
      <c r="BU20" s="469">
        <v>482</v>
      </c>
      <c r="BV20" s="469">
        <v>457</v>
      </c>
      <c r="BW20" s="470">
        <v>465</v>
      </c>
      <c r="BX20" s="469">
        <v>486</v>
      </c>
      <c r="BY20" s="469">
        <v>532</v>
      </c>
      <c r="BZ20" s="471">
        <v>551</v>
      </c>
      <c r="CA20" s="469">
        <v>556</v>
      </c>
      <c r="CB20" s="469">
        <v>1187</v>
      </c>
      <c r="CC20" s="469">
        <v>1211</v>
      </c>
    </row>
    <row r="21" spans="1:81" s="5" customFormat="1" ht="11.25" collapsed="1">
      <c r="A21" s="61" t="s">
        <v>301</v>
      </c>
      <c r="B21" s="502" t="s">
        <v>302</v>
      </c>
      <c r="C21" s="483"/>
      <c r="D21" s="483"/>
      <c r="E21" s="483"/>
      <c r="F21" s="483"/>
      <c r="G21" s="483"/>
      <c r="H21" s="483"/>
      <c r="I21" s="483"/>
      <c r="J21" s="483"/>
      <c r="K21" s="483"/>
      <c r="L21" s="483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3"/>
      <c r="AR21" s="483"/>
      <c r="AS21" s="483"/>
      <c r="AT21" s="483"/>
      <c r="AU21" s="497"/>
      <c r="AV21" s="483"/>
      <c r="AW21" s="483"/>
      <c r="AX21" s="483"/>
      <c r="AY21" s="497"/>
      <c r="AZ21" s="483"/>
      <c r="BA21" s="483"/>
      <c r="BB21" s="483"/>
      <c r="BC21" s="498"/>
      <c r="BD21" s="469"/>
      <c r="BE21" s="469"/>
      <c r="BF21" s="469"/>
      <c r="BG21" s="499"/>
      <c r="BH21" s="469"/>
      <c r="BI21" s="469"/>
      <c r="BJ21" s="471"/>
      <c r="BK21" s="498"/>
      <c r="BL21" s="469"/>
      <c r="BM21" s="469"/>
      <c r="BN21" s="469"/>
      <c r="BO21" s="499"/>
      <c r="BP21" s="469"/>
      <c r="BQ21" s="469"/>
      <c r="BR21" s="471"/>
      <c r="BS21" s="469"/>
      <c r="BT21" s="469"/>
      <c r="BU21" s="469"/>
      <c r="BV21" s="469"/>
      <c r="BW21" s="470"/>
      <c r="BX21" s="469"/>
      <c r="BY21" s="469"/>
      <c r="BZ21" s="471"/>
      <c r="CA21" s="469"/>
      <c r="CB21" s="469"/>
      <c r="CC21" s="469"/>
    </row>
    <row r="22" spans="1:81" s="5" customFormat="1" ht="11.25">
      <c r="A22" s="61" t="s">
        <v>303</v>
      </c>
      <c r="B22" s="502" t="s">
        <v>304</v>
      </c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  <c r="R22" s="483"/>
      <c r="S22" s="483"/>
      <c r="T22" s="483"/>
      <c r="U22" s="483"/>
      <c r="V22" s="483"/>
      <c r="W22" s="483"/>
      <c r="X22" s="483"/>
      <c r="Y22" s="483"/>
      <c r="Z22" s="483"/>
      <c r="AA22" s="483"/>
      <c r="AB22" s="483"/>
      <c r="AC22" s="483"/>
      <c r="AD22" s="483"/>
      <c r="AE22" s="483"/>
      <c r="AF22" s="483"/>
      <c r="AG22" s="483"/>
      <c r="AH22" s="483"/>
      <c r="AI22" s="483"/>
      <c r="AJ22" s="483"/>
      <c r="AK22" s="483"/>
      <c r="AL22" s="483"/>
      <c r="AM22" s="483"/>
      <c r="AN22" s="483"/>
      <c r="AO22" s="483"/>
      <c r="AP22" s="483"/>
      <c r="AQ22" s="483"/>
      <c r="AR22" s="483"/>
      <c r="AS22" s="483"/>
      <c r="AT22" s="483"/>
      <c r="AU22" s="497"/>
      <c r="AV22" s="483"/>
      <c r="AW22" s="483"/>
      <c r="AX22" s="483"/>
      <c r="AY22" s="497"/>
      <c r="AZ22" s="483"/>
      <c r="BA22" s="483"/>
      <c r="BB22" s="483"/>
      <c r="BC22" s="498">
        <v>378</v>
      </c>
      <c r="BD22" s="469">
        <v>380</v>
      </c>
      <c r="BE22" s="469">
        <v>410</v>
      </c>
      <c r="BF22" s="469">
        <v>423</v>
      </c>
      <c r="BG22" s="499">
        <v>558</v>
      </c>
      <c r="BH22" s="469">
        <v>463</v>
      </c>
      <c r="BI22" s="469">
        <v>594</v>
      </c>
      <c r="BJ22" s="471">
        <v>1245</v>
      </c>
      <c r="BK22" s="498">
        <v>1694</v>
      </c>
      <c r="BL22" s="469">
        <v>2239</v>
      </c>
      <c r="BM22" s="469">
        <v>2409</v>
      </c>
      <c r="BN22" s="469">
        <v>1829</v>
      </c>
      <c r="BO22" s="499">
        <v>1458</v>
      </c>
      <c r="BP22" s="469">
        <v>1195</v>
      </c>
      <c r="BQ22" s="469">
        <v>1178</v>
      </c>
      <c r="BR22" s="471">
        <v>1097</v>
      </c>
      <c r="BS22" s="469">
        <v>839</v>
      </c>
      <c r="BT22" s="469">
        <v>684</v>
      </c>
      <c r="BU22" s="469">
        <v>645</v>
      </c>
      <c r="BV22" s="469">
        <v>690</v>
      </c>
      <c r="BW22" s="470">
        <v>585</v>
      </c>
      <c r="BX22" s="469">
        <v>615</v>
      </c>
      <c r="BY22" s="469">
        <v>652</v>
      </c>
      <c r="BZ22" s="471">
        <v>621</v>
      </c>
      <c r="CA22" s="469">
        <v>862</v>
      </c>
      <c r="CB22" s="469">
        <v>635</v>
      </c>
      <c r="CC22" s="469">
        <v>941</v>
      </c>
    </row>
    <row r="23" spans="1:81" s="5" customFormat="1" ht="11.25">
      <c r="A23" s="61" t="s">
        <v>305</v>
      </c>
      <c r="B23" s="502" t="s">
        <v>306</v>
      </c>
      <c r="C23" s="483"/>
      <c r="D23" s="483"/>
      <c r="E23" s="483"/>
      <c r="F23" s="483"/>
      <c r="G23" s="483"/>
      <c r="H23" s="483"/>
      <c r="I23" s="483"/>
      <c r="J23" s="483"/>
      <c r="K23" s="483"/>
      <c r="L23" s="483"/>
      <c r="M23" s="483"/>
      <c r="N23" s="483"/>
      <c r="O23" s="483"/>
      <c r="P23" s="483"/>
      <c r="Q23" s="483"/>
      <c r="R23" s="483"/>
      <c r="S23" s="483"/>
      <c r="T23" s="483"/>
      <c r="U23" s="483"/>
      <c r="V23" s="483"/>
      <c r="W23" s="483"/>
      <c r="X23" s="483"/>
      <c r="Y23" s="483"/>
      <c r="Z23" s="483"/>
      <c r="AA23" s="483"/>
      <c r="AB23" s="483"/>
      <c r="AC23" s="483"/>
      <c r="AD23" s="483"/>
      <c r="AE23" s="483"/>
      <c r="AF23" s="483"/>
      <c r="AG23" s="483"/>
      <c r="AH23" s="483"/>
      <c r="AI23" s="483"/>
      <c r="AJ23" s="483"/>
      <c r="AK23" s="483"/>
      <c r="AL23" s="483"/>
      <c r="AM23" s="483"/>
      <c r="AN23" s="483"/>
      <c r="AO23" s="483"/>
      <c r="AP23" s="483"/>
      <c r="AQ23" s="483"/>
      <c r="AR23" s="483"/>
      <c r="AS23" s="483"/>
      <c r="AT23" s="483"/>
      <c r="AU23" s="497"/>
      <c r="AV23" s="483"/>
      <c r="AW23" s="483"/>
      <c r="AX23" s="483"/>
      <c r="AY23" s="497"/>
      <c r="AZ23" s="483"/>
      <c r="BA23" s="483"/>
      <c r="BB23" s="483"/>
      <c r="BC23" s="498">
        <v>0</v>
      </c>
      <c r="BD23" s="469">
        <v>0</v>
      </c>
      <c r="BE23" s="469">
        <v>0</v>
      </c>
      <c r="BF23" s="469">
        <v>3</v>
      </c>
      <c r="BG23" s="499">
        <v>2</v>
      </c>
      <c r="BH23" s="469">
        <v>308</v>
      </c>
      <c r="BI23" s="469">
        <v>426</v>
      </c>
      <c r="BJ23" s="471">
        <v>735</v>
      </c>
      <c r="BK23" s="498">
        <v>825</v>
      </c>
      <c r="BL23" s="469">
        <v>820</v>
      </c>
      <c r="BM23" s="469">
        <v>761</v>
      </c>
      <c r="BN23" s="469">
        <v>572</v>
      </c>
      <c r="BO23" s="499">
        <v>259</v>
      </c>
      <c r="BP23" s="469">
        <v>7</v>
      </c>
      <c r="BQ23" s="469">
        <v>7</v>
      </c>
      <c r="BR23" s="471">
        <v>1</v>
      </c>
      <c r="BS23" s="469">
        <v>59</v>
      </c>
      <c r="BT23" s="469">
        <v>2</v>
      </c>
      <c r="BU23" s="469">
        <v>3</v>
      </c>
      <c r="BV23" s="469">
        <v>14</v>
      </c>
      <c r="BW23" s="470">
        <v>22</v>
      </c>
      <c r="BX23" s="469">
        <v>4</v>
      </c>
      <c r="BY23" s="469">
        <v>12</v>
      </c>
      <c r="BZ23" s="471">
        <v>12</v>
      </c>
      <c r="CA23" s="469">
        <v>29</v>
      </c>
      <c r="CB23" s="469">
        <v>14</v>
      </c>
      <c r="CC23" s="469">
        <v>19</v>
      </c>
    </row>
    <row r="24" spans="1:81" s="66" customFormat="1" ht="11.25">
      <c r="A24" s="61" t="s">
        <v>307</v>
      </c>
      <c r="B24" s="502" t="s">
        <v>308</v>
      </c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3"/>
      <c r="R24" s="483"/>
      <c r="S24" s="483"/>
      <c r="T24" s="483"/>
      <c r="U24" s="483"/>
      <c r="V24" s="483"/>
      <c r="W24" s="483"/>
      <c r="X24" s="483"/>
      <c r="Y24" s="483"/>
      <c r="Z24" s="483"/>
      <c r="AA24" s="483"/>
      <c r="AB24" s="483"/>
      <c r="AC24" s="483"/>
      <c r="AD24" s="483"/>
      <c r="AE24" s="483"/>
      <c r="AF24" s="483"/>
      <c r="AG24" s="483"/>
      <c r="AH24" s="483"/>
      <c r="AI24" s="483"/>
      <c r="AJ24" s="483"/>
      <c r="AK24" s="483"/>
      <c r="AL24" s="483"/>
      <c r="AM24" s="483"/>
      <c r="AN24" s="483"/>
      <c r="AO24" s="483"/>
      <c r="AP24" s="483"/>
      <c r="AQ24" s="483"/>
      <c r="AR24" s="483"/>
      <c r="AS24" s="483"/>
      <c r="AT24" s="483"/>
      <c r="AU24" s="497"/>
      <c r="AV24" s="483"/>
      <c r="AW24" s="483"/>
      <c r="AX24" s="483"/>
      <c r="AY24" s="497"/>
      <c r="AZ24" s="483"/>
      <c r="BA24" s="483"/>
      <c r="BB24" s="483"/>
      <c r="BC24" s="498">
        <v>238</v>
      </c>
      <c r="BD24" s="469">
        <v>208</v>
      </c>
      <c r="BE24" s="469">
        <v>234</v>
      </c>
      <c r="BF24" s="469">
        <v>283</v>
      </c>
      <c r="BG24" s="499">
        <v>293</v>
      </c>
      <c r="BH24" s="469">
        <v>290</v>
      </c>
      <c r="BI24" s="469">
        <v>270</v>
      </c>
      <c r="BJ24" s="471">
        <v>286</v>
      </c>
      <c r="BK24" s="498">
        <v>188</v>
      </c>
      <c r="BL24" s="469">
        <v>222</v>
      </c>
      <c r="BM24" s="469">
        <v>165</v>
      </c>
      <c r="BN24" s="469">
        <v>158</v>
      </c>
      <c r="BO24" s="499">
        <v>193</v>
      </c>
      <c r="BP24" s="469">
        <v>215</v>
      </c>
      <c r="BQ24" s="469">
        <v>202</v>
      </c>
      <c r="BR24" s="471">
        <v>144</v>
      </c>
      <c r="BS24" s="469">
        <v>211</v>
      </c>
      <c r="BT24" s="469">
        <v>172</v>
      </c>
      <c r="BU24" s="469">
        <v>179</v>
      </c>
      <c r="BV24" s="469">
        <v>149</v>
      </c>
      <c r="BW24" s="470">
        <v>171</v>
      </c>
      <c r="BX24" s="469">
        <v>164</v>
      </c>
      <c r="BY24" s="469">
        <v>273</v>
      </c>
      <c r="BZ24" s="471">
        <v>157</v>
      </c>
      <c r="CA24" s="469">
        <v>255</v>
      </c>
      <c r="CB24" s="469">
        <v>266</v>
      </c>
      <c r="CC24" s="469">
        <v>229</v>
      </c>
    </row>
    <row r="25" spans="1:81" s="579" customFormat="1" ht="11.25">
      <c r="A25" s="599" t="s">
        <v>309</v>
      </c>
      <c r="B25" s="599" t="s">
        <v>310</v>
      </c>
      <c r="C25" s="600"/>
      <c r="D25" s="600"/>
      <c r="E25" s="600"/>
      <c r="F25" s="600"/>
      <c r="G25" s="600"/>
      <c r="H25" s="600"/>
      <c r="I25" s="600"/>
      <c r="J25" s="600"/>
      <c r="K25" s="600"/>
      <c r="L25" s="600"/>
      <c r="M25" s="600"/>
      <c r="N25" s="600"/>
      <c r="O25" s="600"/>
      <c r="P25" s="600"/>
      <c r="Q25" s="600"/>
      <c r="R25" s="600"/>
      <c r="S25" s="600"/>
      <c r="T25" s="600"/>
      <c r="U25" s="600"/>
      <c r="V25" s="600"/>
      <c r="W25" s="600"/>
      <c r="X25" s="600"/>
      <c r="Y25" s="600"/>
      <c r="Z25" s="600"/>
      <c r="AA25" s="600"/>
      <c r="AB25" s="600"/>
      <c r="AC25" s="600"/>
      <c r="AD25" s="600"/>
      <c r="AE25" s="600"/>
      <c r="AF25" s="600"/>
      <c r="AG25" s="600"/>
      <c r="AH25" s="600"/>
      <c r="AI25" s="600"/>
      <c r="AJ25" s="600"/>
      <c r="AK25" s="600"/>
      <c r="AL25" s="600"/>
      <c r="AM25" s="600"/>
      <c r="AN25" s="600"/>
      <c r="AO25" s="600"/>
      <c r="AP25" s="600"/>
      <c r="AQ25" s="600"/>
      <c r="AR25" s="600"/>
      <c r="AS25" s="600"/>
      <c r="AT25" s="600"/>
      <c r="AU25" s="600"/>
      <c r="AV25" s="600"/>
      <c r="AW25" s="600"/>
      <c r="AX25" s="600"/>
      <c r="AY25" s="600"/>
      <c r="AZ25" s="600"/>
      <c r="BA25" s="600"/>
      <c r="BB25" s="600"/>
      <c r="BC25" s="576">
        <f t="shared" ref="BC25:BF25" si="0">SUM(BC7:BC24)</f>
        <v>171241</v>
      </c>
      <c r="BD25" s="576">
        <f t="shared" si="0"/>
        <v>180639</v>
      </c>
      <c r="BE25" s="576">
        <f t="shared" si="0"/>
        <v>184860</v>
      </c>
      <c r="BF25" s="576">
        <f t="shared" si="0"/>
        <v>186596</v>
      </c>
      <c r="BG25" s="578">
        <f t="shared" ref="BG25:BU25" si="1">SUM(BG7:BG8,BG11:BG24)</f>
        <v>194821</v>
      </c>
      <c r="BH25" s="576">
        <f t="shared" si="1"/>
        <v>197282</v>
      </c>
      <c r="BI25" s="576">
        <f t="shared" si="1"/>
        <v>200543</v>
      </c>
      <c r="BJ25" s="577">
        <f t="shared" si="1"/>
        <v>201654</v>
      </c>
      <c r="BK25" s="576">
        <f t="shared" si="1"/>
        <v>210069</v>
      </c>
      <c r="BL25" s="576">
        <f t="shared" si="1"/>
        <v>212395</v>
      </c>
      <c r="BM25" s="576">
        <f t="shared" si="1"/>
        <v>213012</v>
      </c>
      <c r="BN25" s="576">
        <f t="shared" si="1"/>
        <v>217266</v>
      </c>
      <c r="BO25" s="578">
        <f t="shared" si="1"/>
        <v>227657</v>
      </c>
      <c r="BP25" s="576">
        <f t="shared" si="1"/>
        <v>227736</v>
      </c>
      <c r="BQ25" s="576">
        <f t="shared" si="1"/>
        <v>232840</v>
      </c>
      <c r="BR25" s="577">
        <f t="shared" si="1"/>
        <v>245361</v>
      </c>
      <c r="BS25" s="576">
        <f t="shared" si="1"/>
        <v>252721</v>
      </c>
      <c r="BT25" s="576">
        <f t="shared" si="1"/>
        <v>249278</v>
      </c>
      <c r="BU25" s="576">
        <f t="shared" si="1"/>
        <v>254420</v>
      </c>
      <c r="BV25" s="576">
        <f>SUM(BV7:BV8,BV11:BV24)</f>
        <v>260359</v>
      </c>
      <c r="BW25" s="578">
        <f t="shared" ref="BW25:CC25" si="2">SUM(BW7:BW8,BW11:BW24)</f>
        <v>269167</v>
      </c>
      <c r="BX25" s="576">
        <f t="shared" si="2"/>
        <v>281980</v>
      </c>
      <c r="BY25" s="576">
        <f t="shared" si="2"/>
        <v>282996</v>
      </c>
      <c r="BZ25" s="577">
        <f t="shared" si="2"/>
        <v>282025</v>
      </c>
      <c r="CA25" s="576">
        <f t="shared" si="2"/>
        <v>302946</v>
      </c>
      <c r="CB25" s="576">
        <f t="shared" si="2"/>
        <v>313910</v>
      </c>
      <c r="CC25" s="576">
        <f t="shared" si="2"/>
        <v>321596</v>
      </c>
    </row>
    <row r="26" spans="1:81" s="52" customFormat="1" ht="7.35" customHeight="1">
      <c r="A26" s="61"/>
      <c r="B26" s="502"/>
      <c r="C26" s="483"/>
      <c r="D26" s="483"/>
      <c r="E26" s="483"/>
      <c r="F26" s="483"/>
      <c r="G26" s="483"/>
      <c r="H26" s="483"/>
      <c r="I26" s="483"/>
      <c r="J26" s="483"/>
      <c r="K26" s="483"/>
      <c r="L26" s="483"/>
      <c r="M26" s="483"/>
      <c r="N26" s="483"/>
      <c r="O26" s="483"/>
      <c r="P26" s="483"/>
      <c r="Q26" s="483"/>
      <c r="R26" s="483"/>
      <c r="S26" s="483"/>
      <c r="T26" s="483"/>
      <c r="U26" s="483"/>
      <c r="V26" s="483"/>
      <c r="W26" s="483"/>
      <c r="X26" s="483"/>
      <c r="Y26" s="483"/>
      <c r="Z26" s="483"/>
      <c r="AA26" s="483"/>
      <c r="AB26" s="483"/>
      <c r="AC26" s="483"/>
      <c r="AD26" s="483"/>
      <c r="AE26" s="483"/>
      <c r="AF26" s="483"/>
      <c r="AG26" s="483"/>
      <c r="AH26" s="483"/>
      <c r="AI26" s="483"/>
      <c r="AJ26" s="483"/>
      <c r="AK26" s="483"/>
      <c r="AL26" s="483"/>
      <c r="AM26" s="483"/>
      <c r="AN26" s="483"/>
      <c r="AO26" s="483"/>
      <c r="AP26" s="483"/>
      <c r="AQ26" s="483"/>
      <c r="AR26" s="483"/>
      <c r="AS26" s="483"/>
      <c r="AT26" s="483"/>
      <c r="AU26" s="483"/>
      <c r="AV26" s="483"/>
      <c r="AW26" s="483"/>
      <c r="AX26" s="483"/>
      <c r="AY26" s="483"/>
      <c r="AZ26" s="483"/>
      <c r="BA26" s="483"/>
      <c r="BB26" s="483"/>
      <c r="BC26" s="484"/>
      <c r="BD26" s="484"/>
      <c r="BE26" s="484"/>
      <c r="BF26" s="484"/>
      <c r="BG26" s="486"/>
      <c r="BH26" s="484"/>
      <c r="BI26" s="484"/>
      <c r="BJ26" s="495"/>
      <c r="BK26" s="484"/>
      <c r="BL26" s="484"/>
      <c r="BM26" s="484"/>
      <c r="BN26" s="484"/>
      <c r="BO26" s="486"/>
      <c r="BP26" s="484"/>
      <c r="BQ26" s="484"/>
      <c r="BR26" s="495"/>
      <c r="BS26" s="484"/>
      <c r="BT26" s="484"/>
      <c r="BU26" s="484"/>
      <c r="BV26" s="484"/>
      <c r="BW26" s="486"/>
      <c r="BX26" s="484"/>
      <c r="BY26" s="484"/>
      <c r="BZ26" s="495"/>
      <c r="CA26" s="484"/>
      <c r="CB26" s="484"/>
      <c r="CC26" s="484"/>
    </row>
    <row r="27" spans="1:81" s="52" customFormat="1" ht="11.25">
      <c r="A27" s="57" t="s">
        <v>311</v>
      </c>
      <c r="B27" s="503" t="s">
        <v>312</v>
      </c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483"/>
      <c r="AE27" s="483"/>
      <c r="AF27" s="483"/>
      <c r="AG27" s="483"/>
      <c r="AH27" s="483"/>
      <c r="AI27" s="483"/>
      <c r="AJ27" s="483"/>
      <c r="AK27" s="483"/>
      <c r="AL27" s="483"/>
      <c r="AM27" s="483"/>
      <c r="AN27" s="483"/>
      <c r="AO27" s="483"/>
      <c r="AP27" s="483"/>
      <c r="AQ27" s="483"/>
      <c r="AR27" s="483"/>
      <c r="AS27" s="483"/>
      <c r="AT27" s="483"/>
      <c r="AU27" s="483"/>
      <c r="AV27" s="483"/>
      <c r="AW27" s="483"/>
      <c r="AX27" s="483"/>
      <c r="AY27" s="483"/>
      <c r="AZ27" s="483"/>
      <c r="BA27" s="483"/>
      <c r="BB27" s="483"/>
      <c r="BC27" s="484"/>
      <c r="BD27" s="484"/>
      <c r="BE27" s="484"/>
      <c r="BF27" s="484"/>
      <c r="BG27" s="486"/>
      <c r="BH27" s="484"/>
      <c r="BI27" s="484"/>
      <c r="BJ27" s="495"/>
      <c r="BK27" s="484"/>
      <c r="BL27" s="484"/>
      <c r="BM27" s="484"/>
      <c r="BN27" s="484"/>
      <c r="BO27" s="486"/>
      <c r="BP27" s="484"/>
      <c r="BQ27" s="484"/>
      <c r="BR27" s="495"/>
      <c r="BS27" s="484"/>
      <c r="BT27" s="484"/>
      <c r="BU27" s="484"/>
      <c r="BV27" s="484"/>
      <c r="BW27" s="486"/>
      <c r="BX27" s="484"/>
      <c r="BY27" s="484"/>
      <c r="BZ27" s="495"/>
      <c r="CA27" s="484"/>
      <c r="CB27" s="484"/>
      <c r="CC27" s="484"/>
    </row>
    <row r="28" spans="1:81" s="52" customFormat="1" ht="11.25">
      <c r="A28" s="57" t="s">
        <v>313</v>
      </c>
      <c r="B28" s="503" t="s">
        <v>314</v>
      </c>
      <c r="C28" s="483"/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  <c r="P28" s="483"/>
      <c r="Q28" s="483"/>
      <c r="R28" s="483"/>
      <c r="S28" s="483"/>
      <c r="T28" s="483"/>
      <c r="U28" s="483"/>
      <c r="V28" s="483"/>
      <c r="W28" s="483"/>
      <c r="X28" s="483"/>
      <c r="Y28" s="483"/>
      <c r="Z28" s="483"/>
      <c r="AA28" s="483"/>
      <c r="AB28" s="483"/>
      <c r="AC28" s="483"/>
      <c r="AD28" s="483"/>
      <c r="AE28" s="483"/>
      <c r="AF28" s="483"/>
      <c r="AG28" s="483"/>
      <c r="AH28" s="483"/>
      <c r="AI28" s="483"/>
      <c r="AJ28" s="483"/>
      <c r="AK28" s="483"/>
      <c r="AL28" s="483"/>
      <c r="AM28" s="483"/>
      <c r="AN28" s="483"/>
      <c r="AO28" s="483"/>
      <c r="AP28" s="483"/>
      <c r="AQ28" s="483"/>
      <c r="AR28" s="483"/>
      <c r="AS28" s="483"/>
      <c r="AT28" s="483"/>
      <c r="AU28" s="483"/>
      <c r="AV28" s="483"/>
      <c r="AW28" s="483"/>
      <c r="AX28" s="483"/>
      <c r="AY28" s="483"/>
      <c r="AZ28" s="483"/>
      <c r="BA28" s="483"/>
      <c r="BB28" s="483"/>
      <c r="BC28" s="484"/>
      <c r="BD28" s="484"/>
      <c r="BE28" s="484"/>
      <c r="BF28" s="484"/>
      <c r="BG28" s="486"/>
      <c r="BH28" s="484"/>
      <c r="BI28" s="484"/>
      <c r="BJ28" s="495"/>
      <c r="BK28" s="484"/>
      <c r="BL28" s="484"/>
      <c r="BM28" s="484"/>
      <c r="BN28" s="484"/>
      <c r="BO28" s="486"/>
      <c r="BP28" s="484"/>
      <c r="BQ28" s="484"/>
      <c r="BR28" s="495"/>
      <c r="BS28" s="484"/>
      <c r="BT28" s="484"/>
      <c r="BU28" s="484"/>
      <c r="BV28" s="484"/>
      <c r="BW28" s="486"/>
      <c r="BX28" s="484"/>
      <c r="BY28" s="484"/>
      <c r="BZ28" s="495"/>
      <c r="CA28" s="484"/>
      <c r="CB28" s="484"/>
      <c r="CC28" s="484"/>
    </row>
    <row r="29" spans="1:81" s="52" customFormat="1" ht="11.25">
      <c r="A29" s="61" t="s">
        <v>315</v>
      </c>
      <c r="B29" s="502" t="s">
        <v>316</v>
      </c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3"/>
      <c r="T29" s="483"/>
      <c r="U29" s="483"/>
      <c r="V29" s="483"/>
      <c r="W29" s="483"/>
      <c r="X29" s="483"/>
      <c r="Y29" s="483"/>
      <c r="Z29" s="483"/>
      <c r="AA29" s="483"/>
      <c r="AB29" s="483"/>
      <c r="AC29" s="483"/>
      <c r="AD29" s="483"/>
      <c r="AE29" s="483"/>
      <c r="AF29" s="483"/>
      <c r="AG29" s="483"/>
      <c r="AH29" s="483"/>
      <c r="AI29" s="483"/>
      <c r="AJ29" s="483"/>
      <c r="AK29" s="483"/>
      <c r="AL29" s="483"/>
      <c r="AM29" s="483"/>
      <c r="AN29" s="483"/>
      <c r="AO29" s="483"/>
      <c r="AP29" s="483"/>
      <c r="AQ29" s="483"/>
      <c r="AR29" s="483"/>
      <c r="AS29" s="483"/>
      <c r="AT29" s="483"/>
      <c r="AU29" s="483"/>
      <c r="AV29" s="483"/>
      <c r="AW29" s="483"/>
      <c r="AX29" s="483"/>
      <c r="AY29" s="483"/>
      <c r="AZ29" s="483"/>
      <c r="BA29" s="483"/>
      <c r="BB29" s="483"/>
      <c r="BC29" s="469">
        <v>0</v>
      </c>
      <c r="BD29" s="469">
        <v>0</v>
      </c>
      <c r="BE29" s="469">
        <v>0</v>
      </c>
      <c r="BF29" s="469">
        <v>0</v>
      </c>
      <c r="BG29" s="470">
        <v>0</v>
      </c>
      <c r="BH29" s="469">
        <v>0</v>
      </c>
      <c r="BI29" s="469">
        <v>0</v>
      </c>
      <c r="BJ29" s="471">
        <v>0</v>
      </c>
      <c r="BK29" s="469">
        <v>0</v>
      </c>
      <c r="BL29" s="469">
        <v>0</v>
      </c>
      <c r="BM29" s="469">
        <v>0</v>
      </c>
      <c r="BN29" s="469">
        <v>0</v>
      </c>
      <c r="BO29" s="470">
        <v>0</v>
      </c>
      <c r="BP29" s="469">
        <v>0</v>
      </c>
      <c r="BQ29" s="469">
        <v>0</v>
      </c>
      <c r="BR29" s="471">
        <v>0</v>
      </c>
      <c r="BS29" s="469">
        <v>0</v>
      </c>
      <c r="BT29" s="469">
        <v>0</v>
      </c>
      <c r="BU29" s="469">
        <v>0</v>
      </c>
      <c r="BV29" s="469">
        <v>0</v>
      </c>
      <c r="BW29" s="470">
        <v>0</v>
      </c>
      <c r="BX29" s="469">
        <v>0</v>
      </c>
      <c r="BY29" s="469">
        <v>0</v>
      </c>
      <c r="BZ29" s="471">
        <v>0</v>
      </c>
      <c r="CA29" s="469">
        <v>0</v>
      </c>
      <c r="CB29" s="469">
        <v>0</v>
      </c>
      <c r="CC29" s="469">
        <v>0</v>
      </c>
    </row>
    <row r="30" spans="1:81" s="52" customFormat="1" ht="11.25">
      <c r="A30" s="61" t="s">
        <v>317</v>
      </c>
      <c r="B30" s="502" t="s">
        <v>318</v>
      </c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3"/>
      <c r="T30" s="483"/>
      <c r="U30" s="483"/>
      <c r="V30" s="483"/>
      <c r="W30" s="483"/>
      <c r="X30" s="483"/>
      <c r="Y30" s="483"/>
      <c r="Z30" s="483"/>
      <c r="AA30" s="483"/>
      <c r="AB30" s="483"/>
      <c r="AC30" s="483"/>
      <c r="AD30" s="483"/>
      <c r="AE30" s="483"/>
      <c r="AF30" s="483"/>
      <c r="AG30" s="483"/>
      <c r="AH30" s="483"/>
      <c r="AI30" s="483"/>
      <c r="AJ30" s="483"/>
      <c r="AK30" s="483"/>
      <c r="AL30" s="483"/>
      <c r="AM30" s="483"/>
      <c r="AN30" s="483"/>
      <c r="AO30" s="483"/>
      <c r="AP30" s="483"/>
      <c r="AQ30" s="483"/>
      <c r="AR30" s="483"/>
      <c r="AS30" s="483"/>
      <c r="AT30" s="483"/>
      <c r="AU30" s="483"/>
      <c r="AV30" s="483"/>
      <c r="AW30" s="483"/>
      <c r="AX30" s="483"/>
      <c r="AY30" s="483"/>
      <c r="AZ30" s="483"/>
      <c r="BA30" s="483"/>
      <c r="BB30" s="483"/>
      <c r="BC30" s="469">
        <v>5089</v>
      </c>
      <c r="BD30" s="469">
        <v>4595</v>
      </c>
      <c r="BE30" s="469">
        <v>4883</v>
      </c>
      <c r="BF30" s="469">
        <v>7465</v>
      </c>
      <c r="BG30" s="470">
        <v>8754</v>
      </c>
      <c r="BH30" s="469">
        <v>7550</v>
      </c>
      <c r="BI30" s="469">
        <v>7280</v>
      </c>
      <c r="BJ30" s="471">
        <v>8060</v>
      </c>
      <c r="BK30" s="469">
        <v>9108</v>
      </c>
      <c r="BL30" s="469">
        <v>7748</v>
      </c>
      <c r="BM30" s="469">
        <v>8728</v>
      </c>
      <c r="BN30" s="469">
        <v>5640</v>
      </c>
      <c r="BO30" s="470">
        <v>7123</v>
      </c>
      <c r="BP30" s="469">
        <v>7382</v>
      </c>
      <c r="BQ30" s="469">
        <v>7253</v>
      </c>
      <c r="BR30" s="471">
        <v>13655</v>
      </c>
      <c r="BS30" s="469">
        <v>13590</v>
      </c>
      <c r="BT30" s="469">
        <v>13877</v>
      </c>
      <c r="BU30" s="469">
        <v>13354</v>
      </c>
      <c r="BV30" s="469">
        <v>15468</v>
      </c>
      <c r="BW30" s="470">
        <v>14595</v>
      </c>
      <c r="BX30" s="469">
        <v>14671</v>
      </c>
      <c r="BY30" s="469">
        <v>14746</v>
      </c>
      <c r="BZ30" s="471">
        <v>15042</v>
      </c>
      <c r="CA30" s="469">
        <v>15090</v>
      </c>
      <c r="CB30" s="469">
        <v>16708</v>
      </c>
      <c r="CC30" s="469">
        <v>15750</v>
      </c>
    </row>
    <row r="31" spans="1:81" s="52" customFormat="1" ht="22.5">
      <c r="A31" s="61" t="s">
        <v>319</v>
      </c>
      <c r="B31" s="502" t="s">
        <v>320</v>
      </c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3"/>
      <c r="T31" s="483"/>
      <c r="U31" s="483"/>
      <c r="V31" s="483"/>
      <c r="W31" s="483"/>
      <c r="X31" s="483"/>
      <c r="Y31" s="483"/>
      <c r="Z31" s="483"/>
      <c r="AA31" s="483"/>
      <c r="AB31" s="483"/>
      <c r="AC31" s="483"/>
      <c r="AD31" s="483"/>
      <c r="AE31" s="483"/>
      <c r="AF31" s="483"/>
      <c r="AG31" s="483"/>
      <c r="AH31" s="483"/>
      <c r="AI31" s="483"/>
      <c r="AJ31" s="483"/>
      <c r="AK31" s="483"/>
      <c r="AL31" s="483"/>
      <c r="AM31" s="483"/>
      <c r="AN31" s="483"/>
      <c r="AO31" s="483"/>
      <c r="AP31" s="483"/>
      <c r="AQ31" s="483"/>
      <c r="AR31" s="483"/>
      <c r="AS31" s="483"/>
      <c r="AT31" s="483"/>
      <c r="AU31" s="483"/>
      <c r="AV31" s="483"/>
      <c r="AW31" s="483"/>
      <c r="AX31" s="483"/>
      <c r="AY31" s="483"/>
      <c r="AZ31" s="483"/>
      <c r="BA31" s="483"/>
      <c r="BB31" s="483"/>
      <c r="BC31" s="469">
        <v>1026</v>
      </c>
      <c r="BD31" s="469">
        <v>617</v>
      </c>
      <c r="BE31" s="469">
        <v>697</v>
      </c>
      <c r="BF31" s="469">
        <v>1531</v>
      </c>
      <c r="BG31" s="470">
        <v>1194</v>
      </c>
      <c r="BH31" s="469">
        <v>1040</v>
      </c>
      <c r="BI31" s="469">
        <v>1435</v>
      </c>
      <c r="BJ31" s="471">
        <v>1680</v>
      </c>
      <c r="BK31" s="469">
        <v>1794</v>
      </c>
      <c r="BL31" s="469">
        <v>3295</v>
      </c>
      <c r="BM31" s="469">
        <v>3478</v>
      </c>
      <c r="BN31" s="469">
        <v>2204</v>
      </c>
      <c r="BO31" s="470">
        <v>1702</v>
      </c>
      <c r="BP31" s="469">
        <v>1589</v>
      </c>
      <c r="BQ31" s="469">
        <v>1467</v>
      </c>
      <c r="BR31" s="471">
        <v>1822</v>
      </c>
      <c r="BS31" s="469">
        <v>1314</v>
      </c>
      <c r="BT31" s="469">
        <v>974</v>
      </c>
      <c r="BU31" s="469">
        <v>1248</v>
      </c>
      <c r="BV31" s="469">
        <v>1400</v>
      </c>
      <c r="BW31" s="470">
        <v>961</v>
      </c>
      <c r="BX31" s="469">
        <v>839</v>
      </c>
      <c r="BY31" s="469">
        <v>926</v>
      </c>
      <c r="BZ31" s="471">
        <v>916</v>
      </c>
      <c r="CA31" s="469">
        <v>1022</v>
      </c>
      <c r="CB31" s="469">
        <v>981</v>
      </c>
      <c r="CC31" s="469">
        <v>1782</v>
      </c>
    </row>
    <row r="32" spans="1:81" s="52" customFormat="1" ht="11.25">
      <c r="A32" s="69" t="s">
        <v>285</v>
      </c>
      <c r="B32" s="567" t="s">
        <v>286</v>
      </c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3"/>
      <c r="T32" s="483"/>
      <c r="U32" s="483"/>
      <c r="V32" s="483"/>
      <c r="W32" s="483"/>
      <c r="X32" s="483"/>
      <c r="Y32" s="483"/>
      <c r="Z32" s="483"/>
      <c r="AA32" s="483"/>
      <c r="AB32" s="483"/>
      <c r="AC32" s="483"/>
      <c r="AD32" s="483"/>
      <c r="AE32" s="483"/>
      <c r="AF32" s="483"/>
      <c r="AG32" s="483"/>
      <c r="AH32" s="483"/>
      <c r="AI32" s="483"/>
      <c r="AJ32" s="483"/>
      <c r="AK32" s="483"/>
      <c r="AL32" s="483"/>
      <c r="AM32" s="483"/>
      <c r="AN32" s="483"/>
      <c r="AO32" s="483"/>
      <c r="AP32" s="483"/>
      <c r="AQ32" s="483"/>
      <c r="AR32" s="483"/>
      <c r="AS32" s="483"/>
      <c r="AT32" s="483"/>
      <c r="AU32" s="483"/>
      <c r="AV32" s="483"/>
      <c r="AW32" s="483"/>
      <c r="AX32" s="483"/>
      <c r="AY32" s="483"/>
      <c r="AZ32" s="483"/>
      <c r="BA32" s="483"/>
      <c r="BB32" s="483"/>
      <c r="BC32" s="469">
        <v>510</v>
      </c>
      <c r="BD32" s="469">
        <v>481</v>
      </c>
      <c r="BE32" s="469">
        <v>450</v>
      </c>
      <c r="BF32" s="469">
        <v>558</v>
      </c>
      <c r="BG32" s="470">
        <v>550</v>
      </c>
      <c r="BH32" s="469">
        <v>454</v>
      </c>
      <c r="BI32" s="469">
        <v>406</v>
      </c>
      <c r="BJ32" s="471">
        <v>236</v>
      </c>
      <c r="BK32" s="469">
        <v>363</v>
      </c>
      <c r="BL32" s="469">
        <v>1144</v>
      </c>
      <c r="BM32" s="469">
        <v>842</v>
      </c>
      <c r="BN32" s="469">
        <v>370</v>
      </c>
      <c r="BO32" s="470">
        <v>419</v>
      </c>
      <c r="BP32" s="469">
        <v>329</v>
      </c>
      <c r="BQ32" s="469">
        <v>390</v>
      </c>
      <c r="BR32" s="471">
        <v>280</v>
      </c>
      <c r="BS32" s="469">
        <v>411</v>
      </c>
      <c r="BT32" s="469">
        <v>149</v>
      </c>
      <c r="BU32" s="469">
        <v>137</v>
      </c>
      <c r="BV32" s="469">
        <v>83</v>
      </c>
      <c r="BW32" s="470">
        <v>172</v>
      </c>
      <c r="BX32" s="469">
        <v>57</v>
      </c>
      <c r="BY32" s="469">
        <v>129</v>
      </c>
      <c r="BZ32" s="471">
        <v>77</v>
      </c>
      <c r="CA32" s="469">
        <v>104</v>
      </c>
      <c r="CB32" s="469">
        <v>41</v>
      </c>
      <c r="CC32" s="469">
        <v>187</v>
      </c>
    </row>
    <row r="33" spans="1:81" s="52" customFormat="1" ht="11.25">
      <c r="A33" s="69" t="s">
        <v>321</v>
      </c>
      <c r="B33" s="567" t="s">
        <v>322</v>
      </c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  <c r="AK33" s="483"/>
      <c r="AL33" s="483"/>
      <c r="AM33" s="483"/>
      <c r="AN33" s="483"/>
      <c r="AO33" s="483"/>
      <c r="AP33" s="483"/>
      <c r="AQ33" s="483"/>
      <c r="AR33" s="483"/>
      <c r="AS33" s="483"/>
      <c r="AT33" s="483"/>
      <c r="AU33" s="483"/>
      <c r="AV33" s="483"/>
      <c r="AW33" s="483"/>
      <c r="AX33" s="483"/>
      <c r="AY33" s="483"/>
      <c r="AZ33" s="483"/>
      <c r="BA33" s="483"/>
      <c r="BB33" s="483"/>
      <c r="BC33" s="469">
        <v>139089</v>
      </c>
      <c r="BD33" s="469">
        <v>150979</v>
      </c>
      <c r="BE33" s="469">
        <v>154400</v>
      </c>
      <c r="BF33" s="469">
        <v>151029</v>
      </c>
      <c r="BG33" s="470">
        <v>156896</v>
      </c>
      <c r="BH33" s="469">
        <v>161998</v>
      </c>
      <c r="BI33" s="469">
        <v>164586</v>
      </c>
      <c r="BJ33" s="471">
        <v>170610</v>
      </c>
      <c r="BK33" s="469">
        <v>171572</v>
      </c>
      <c r="BL33" s="469">
        <v>179741</v>
      </c>
      <c r="BM33" s="469">
        <v>184166</v>
      </c>
      <c r="BN33" s="469">
        <v>192731</v>
      </c>
      <c r="BO33" s="470">
        <v>192426</v>
      </c>
      <c r="BP33" s="469">
        <v>188846</v>
      </c>
      <c r="BQ33" s="469">
        <v>201951</v>
      </c>
      <c r="BR33" s="471">
        <v>205290</v>
      </c>
      <c r="BS33" s="469">
        <v>214126</v>
      </c>
      <c r="BT33" s="469">
        <v>211543</v>
      </c>
      <c r="BU33" s="469">
        <v>212068</v>
      </c>
      <c r="BV33" s="469">
        <v>219996</v>
      </c>
      <c r="BW33" s="470">
        <v>223239</v>
      </c>
      <c r="BX33" s="469">
        <v>225631</v>
      </c>
      <c r="BY33" s="469">
        <v>232103</v>
      </c>
      <c r="BZ33" s="471">
        <v>235328</v>
      </c>
      <c r="CA33" s="469">
        <v>244500</v>
      </c>
      <c r="CB33" s="469">
        <v>260166</v>
      </c>
      <c r="CC33" s="469">
        <v>266544</v>
      </c>
    </row>
    <row r="34" spans="1:81" s="52" customFormat="1" ht="11.25">
      <c r="A34" s="69" t="s">
        <v>775</v>
      </c>
      <c r="B34" s="567" t="s">
        <v>776</v>
      </c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3"/>
      <c r="AE34" s="483"/>
      <c r="AF34" s="483"/>
      <c r="AG34" s="483"/>
      <c r="AH34" s="483"/>
      <c r="AI34" s="483"/>
      <c r="AJ34" s="483"/>
      <c r="AK34" s="483"/>
      <c r="AL34" s="483"/>
      <c r="AM34" s="483"/>
      <c r="AN34" s="483"/>
      <c r="AO34" s="483"/>
      <c r="AP34" s="483"/>
      <c r="AQ34" s="483"/>
      <c r="AR34" s="483"/>
      <c r="AS34" s="483"/>
      <c r="AT34" s="483"/>
      <c r="AU34" s="483"/>
      <c r="AV34" s="483"/>
      <c r="AW34" s="483"/>
      <c r="AX34" s="483"/>
      <c r="AY34" s="483"/>
      <c r="AZ34" s="483"/>
      <c r="BA34" s="483"/>
      <c r="BB34" s="483"/>
      <c r="BC34" s="469">
        <v>2096</v>
      </c>
      <c r="BD34" s="469">
        <v>0</v>
      </c>
      <c r="BE34" s="469">
        <v>0</v>
      </c>
      <c r="BF34" s="469">
        <v>763</v>
      </c>
      <c r="BG34" s="470">
        <v>3615</v>
      </c>
      <c r="BH34" s="469">
        <v>1873</v>
      </c>
      <c r="BI34" s="469">
        <v>3026</v>
      </c>
      <c r="BJ34" s="471">
        <v>1991</v>
      </c>
      <c r="BK34" s="469">
        <v>10474</v>
      </c>
      <c r="BL34" s="469">
        <v>6394</v>
      </c>
      <c r="BM34" s="469">
        <v>2838</v>
      </c>
      <c r="BN34" s="469">
        <v>0</v>
      </c>
      <c r="BO34" s="470">
        <v>9248</v>
      </c>
      <c r="BP34" s="469">
        <v>10894</v>
      </c>
      <c r="BQ34" s="469">
        <v>466</v>
      </c>
      <c r="BR34" s="471">
        <v>0</v>
      </c>
      <c r="BS34" s="469">
        <v>0</v>
      </c>
      <c r="BT34" s="469">
        <v>1998</v>
      </c>
      <c r="BU34" s="469">
        <v>4225</v>
      </c>
      <c r="BV34" s="469">
        <v>0</v>
      </c>
      <c r="BW34" s="470">
        <v>4755</v>
      </c>
      <c r="BX34" s="469">
        <v>16307</v>
      </c>
      <c r="BY34" s="469">
        <v>7883</v>
      </c>
      <c r="BZ34" s="471">
        <v>0</v>
      </c>
      <c r="CA34" s="469">
        <v>13128</v>
      </c>
      <c r="CB34" s="469">
        <v>6097</v>
      </c>
      <c r="CC34" s="469">
        <v>8381</v>
      </c>
    </row>
    <row r="35" spans="1:81" s="52" customFormat="1" ht="11.25">
      <c r="A35" s="69" t="s">
        <v>323</v>
      </c>
      <c r="B35" s="567" t="s">
        <v>324</v>
      </c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3"/>
      <c r="T35" s="483"/>
      <c r="U35" s="483"/>
      <c r="V35" s="483"/>
      <c r="W35" s="483"/>
      <c r="X35" s="483"/>
      <c r="Y35" s="483"/>
      <c r="Z35" s="483"/>
      <c r="AA35" s="483"/>
      <c r="AB35" s="483"/>
      <c r="AC35" s="483"/>
      <c r="AD35" s="483"/>
      <c r="AE35" s="483"/>
      <c r="AF35" s="483"/>
      <c r="AG35" s="483"/>
      <c r="AH35" s="483"/>
      <c r="AI35" s="483"/>
      <c r="AJ35" s="483"/>
      <c r="AK35" s="483"/>
      <c r="AL35" s="483"/>
      <c r="AM35" s="483"/>
      <c r="AN35" s="483"/>
      <c r="AO35" s="483"/>
      <c r="AP35" s="483"/>
      <c r="AQ35" s="483"/>
      <c r="AR35" s="483"/>
      <c r="AS35" s="483"/>
      <c r="AT35" s="483"/>
      <c r="AU35" s="483"/>
      <c r="AV35" s="483"/>
      <c r="AW35" s="483"/>
      <c r="AX35" s="483"/>
      <c r="AY35" s="483"/>
      <c r="AZ35" s="483"/>
      <c r="BA35" s="483"/>
      <c r="BB35" s="483"/>
      <c r="BC35" s="469">
        <v>398</v>
      </c>
      <c r="BD35" s="469">
        <v>395</v>
      </c>
      <c r="BE35" s="469">
        <v>398</v>
      </c>
      <c r="BF35" s="469">
        <v>1371</v>
      </c>
      <c r="BG35" s="470">
        <v>596</v>
      </c>
      <c r="BH35" s="469">
        <v>546</v>
      </c>
      <c r="BI35" s="469">
        <v>547</v>
      </c>
      <c r="BJ35" s="471">
        <v>972</v>
      </c>
      <c r="BK35" s="469">
        <v>398</v>
      </c>
      <c r="BL35" s="469">
        <v>402</v>
      </c>
      <c r="BM35" s="469">
        <v>408</v>
      </c>
      <c r="BN35" s="469">
        <v>405</v>
      </c>
      <c r="BO35" s="470">
        <v>413</v>
      </c>
      <c r="BP35" s="469">
        <v>405</v>
      </c>
      <c r="BQ35" s="469">
        <v>413</v>
      </c>
      <c r="BR35" s="471">
        <v>404</v>
      </c>
      <c r="BS35" s="469">
        <v>411</v>
      </c>
      <c r="BT35" s="469">
        <v>405</v>
      </c>
      <c r="BU35" s="469">
        <v>914</v>
      </c>
      <c r="BV35" s="469">
        <v>509</v>
      </c>
      <c r="BW35" s="470">
        <v>501</v>
      </c>
      <c r="BX35" s="469">
        <v>509</v>
      </c>
      <c r="BY35" s="469">
        <v>1501</v>
      </c>
      <c r="BZ35" s="471">
        <v>1521</v>
      </c>
      <c r="CA35" s="469">
        <v>1501</v>
      </c>
      <c r="CB35" s="469">
        <v>2520</v>
      </c>
      <c r="CC35" s="469">
        <v>2515</v>
      </c>
    </row>
    <row r="36" spans="1:81" s="52" customFormat="1" ht="11.25">
      <c r="A36" s="69" t="s">
        <v>325</v>
      </c>
      <c r="B36" s="567" t="s">
        <v>326</v>
      </c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3"/>
      <c r="T36" s="483"/>
      <c r="U36" s="483"/>
      <c r="V36" s="483"/>
      <c r="W36" s="483"/>
      <c r="X36" s="483"/>
      <c r="Y36" s="483"/>
      <c r="Z36" s="483"/>
      <c r="AA36" s="483"/>
      <c r="AB36" s="483"/>
      <c r="AC36" s="483"/>
      <c r="AD36" s="483"/>
      <c r="AE36" s="483"/>
      <c r="AF36" s="483"/>
      <c r="AG36" s="483"/>
      <c r="AH36" s="483"/>
      <c r="AI36" s="483"/>
      <c r="AJ36" s="483"/>
      <c r="AK36" s="483"/>
      <c r="AL36" s="483"/>
      <c r="AM36" s="483"/>
      <c r="AN36" s="483"/>
      <c r="AO36" s="483"/>
      <c r="AP36" s="483"/>
      <c r="AQ36" s="483"/>
      <c r="AR36" s="483"/>
      <c r="AS36" s="483"/>
      <c r="AT36" s="483"/>
      <c r="AU36" s="483"/>
      <c r="AV36" s="483"/>
      <c r="AW36" s="483"/>
      <c r="AX36" s="483"/>
      <c r="AY36" s="483"/>
      <c r="AZ36" s="483"/>
      <c r="BA36" s="483"/>
      <c r="BB36" s="483"/>
      <c r="BC36" s="469">
        <v>2278</v>
      </c>
      <c r="BD36" s="469">
        <v>2235</v>
      </c>
      <c r="BE36" s="469">
        <v>2265</v>
      </c>
      <c r="BF36" s="469">
        <v>2309</v>
      </c>
      <c r="BG36" s="470">
        <v>2332</v>
      </c>
      <c r="BH36" s="469">
        <v>2262</v>
      </c>
      <c r="BI36" s="469">
        <v>2318</v>
      </c>
      <c r="BJ36" s="471">
        <v>1610</v>
      </c>
      <c r="BK36" s="469">
        <v>1629</v>
      </c>
      <c r="BL36" s="469">
        <v>1639</v>
      </c>
      <c r="BM36" s="469">
        <v>1706</v>
      </c>
      <c r="BN36" s="469">
        <v>1644</v>
      </c>
      <c r="BO36" s="470">
        <v>1640</v>
      </c>
      <c r="BP36" s="469">
        <v>1561</v>
      </c>
      <c r="BQ36" s="469">
        <v>1627</v>
      </c>
      <c r="BR36" s="471">
        <v>1526</v>
      </c>
      <c r="BS36" s="469">
        <v>1510</v>
      </c>
      <c r="BT36" s="469">
        <v>1514</v>
      </c>
      <c r="BU36" s="469">
        <v>1501</v>
      </c>
      <c r="BV36" s="469">
        <v>1499</v>
      </c>
      <c r="BW36" s="470">
        <v>1467</v>
      </c>
      <c r="BX36" s="469">
        <v>1487</v>
      </c>
      <c r="BY36" s="469">
        <v>1497</v>
      </c>
      <c r="BZ36" s="471">
        <v>2548</v>
      </c>
      <c r="CA36" s="469">
        <v>2585</v>
      </c>
      <c r="CB36" s="469">
        <v>2590</v>
      </c>
      <c r="CC36" s="469">
        <v>2633</v>
      </c>
    </row>
    <row r="37" spans="1:81" s="52" customFormat="1" ht="11.25">
      <c r="A37" s="69" t="s">
        <v>327</v>
      </c>
      <c r="B37" s="567" t="s">
        <v>328</v>
      </c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483"/>
      <c r="AE37" s="483"/>
      <c r="AF37" s="483"/>
      <c r="AG37" s="483"/>
      <c r="AH37" s="483"/>
      <c r="AI37" s="483"/>
      <c r="AJ37" s="483"/>
      <c r="AK37" s="483"/>
      <c r="AL37" s="483"/>
      <c r="AM37" s="483"/>
      <c r="AN37" s="483"/>
      <c r="AO37" s="483"/>
      <c r="AP37" s="483"/>
      <c r="AQ37" s="483"/>
      <c r="AR37" s="483"/>
      <c r="AS37" s="483"/>
      <c r="AT37" s="483"/>
      <c r="AU37" s="483"/>
      <c r="AV37" s="483"/>
      <c r="AW37" s="483"/>
      <c r="AX37" s="483"/>
      <c r="AY37" s="483"/>
      <c r="AZ37" s="483"/>
      <c r="BA37" s="483"/>
      <c r="BB37" s="483"/>
      <c r="BC37" s="469">
        <v>186</v>
      </c>
      <c r="BD37" s="469">
        <v>203</v>
      </c>
      <c r="BE37" s="469">
        <v>196</v>
      </c>
      <c r="BF37" s="469">
        <v>256</v>
      </c>
      <c r="BG37" s="470">
        <v>240</v>
      </c>
      <c r="BH37" s="469">
        <v>248</v>
      </c>
      <c r="BI37" s="469">
        <v>253</v>
      </c>
      <c r="BJ37" s="471">
        <v>337</v>
      </c>
      <c r="BK37" s="469">
        <v>350</v>
      </c>
      <c r="BL37" s="469">
        <v>339</v>
      </c>
      <c r="BM37" s="469">
        <v>347</v>
      </c>
      <c r="BN37" s="469">
        <v>359</v>
      </c>
      <c r="BO37" s="470">
        <v>347</v>
      </c>
      <c r="BP37" s="469">
        <v>367</v>
      </c>
      <c r="BQ37" s="469">
        <v>371</v>
      </c>
      <c r="BR37" s="471">
        <v>542</v>
      </c>
      <c r="BS37" s="469">
        <v>523</v>
      </c>
      <c r="BT37" s="469">
        <v>645</v>
      </c>
      <c r="BU37" s="469">
        <v>640</v>
      </c>
      <c r="BV37" s="469">
        <v>636</v>
      </c>
      <c r="BW37" s="470">
        <v>613</v>
      </c>
      <c r="BX37" s="469">
        <v>589</v>
      </c>
      <c r="BY37" s="469">
        <v>607</v>
      </c>
      <c r="BZ37" s="471">
        <v>643</v>
      </c>
      <c r="CA37" s="469">
        <v>681</v>
      </c>
      <c r="CB37" s="469">
        <v>637</v>
      </c>
      <c r="CC37" s="469">
        <v>585</v>
      </c>
    </row>
    <row r="38" spans="1:81" s="52" customFormat="1" ht="11.25">
      <c r="A38" s="69" t="s">
        <v>329</v>
      </c>
      <c r="B38" s="567" t="s">
        <v>330</v>
      </c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483"/>
      <c r="S38" s="483"/>
      <c r="T38" s="483"/>
      <c r="U38" s="483"/>
      <c r="V38" s="483"/>
      <c r="W38" s="483"/>
      <c r="X38" s="483"/>
      <c r="Y38" s="483"/>
      <c r="Z38" s="483"/>
      <c r="AA38" s="483"/>
      <c r="AB38" s="483"/>
      <c r="AC38" s="483"/>
      <c r="AD38" s="483"/>
      <c r="AE38" s="483"/>
      <c r="AF38" s="483"/>
      <c r="AG38" s="483"/>
      <c r="AH38" s="483"/>
      <c r="AI38" s="483"/>
      <c r="AJ38" s="483"/>
      <c r="AK38" s="483"/>
      <c r="AL38" s="483"/>
      <c r="AM38" s="483"/>
      <c r="AN38" s="483"/>
      <c r="AO38" s="483"/>
      <c r="AP38" s="483"/>
      <c r="AQ38" s="483"/>
      <c r="AR38" s="483"/>
      <c r="AS38" s="483"/>
      <c r="AT38" s="483"/>
      <c r="AU38" s="483"/>
      <c r="AV38" s="483"/>
      <c r="AW38" s="483"/>
      <c r="AX38" s="483"/>
      <c r="AY38" s="483"/>
      <c r="AZ38" s="483"/>
      <c r="BA38" s="483"/>
      <c r="BB38" s="483"/>
      <c r="BC38" s="469">
        <v>5</v>
      </c>
      <c r="BD38" s="469">
        <v>5</v>
      </c>
      <c r="BE38" s="469">
        <v>5</v>
      </c>
      <c r="BF38" s="469">
        <v>0</v>
      </c>
      <c r="BG38" s="470">
        <v>0</v>
      </c>
      <c r="BH38" s="469">
        <v>0</v>
      </c>
      <c r="BI38" s="469">
        <v>0</v>
      </c>
      <c r="BJ38" s="471">
        <v>0</v>
      </c>
      <c r="BK38" s="469">
        <v>0</v>
      </c>
      <c r="BL38" s="469">
        <v>0</v>
      </c>
      <c r="BM38" s="469">
        <v>0</v>
      </c>
      <c r="BN38" s="469">
        <v>0</v>
      </c>
      <c r="BO38" s="470">
        <v>0</v>
      </c>
      <c r="BP38" s="469">
        <v>0</v>
      </c>
      <c r="BQ38" s="469">
        <v>0</v>
      </c>
      <c r="BR38" s="471">
        <v>0</v>
      </c>
      <c r="BS38" s="469">
        <v>0</v>
      </c>
      <c r="BT38" s="469">
        <v>0</v>
      </c>
      <c r="BU38" s="469">
        <v>0</v>
      </c>
      <c r="BV38" s="469">
        <v>1</v>
      </c>
      <c r="BW38" s="470">
        <v>0</v>
      </c>
      <c r="BX38" s="469">
        <v>0</v>
      </c>
      <c r="BY38" s="469">
        <v>0</v>
      </c>
      <c r="BZ38" s="471">
        <v>0</v>
      </c>
      <c r="CA38" s="469">
        <v>0</v>
      </c>
      <c r="CB38" s="469">
        <v>0</v>
      </c>
      <c r="CC38" s="469">
        <v>0</v>
      </c>
    </row>
    <row r="39" spans="1:81" s="52" customFormat="1" ht="11.25">
      <c r="A39" s="69" t="s">
        <v>331</v>
      </c>
      <c r="B39" s="567" t="s">
        <v>332</v>
      </c>
      <c r="C39" s="483"/>
      <c r="D39" s="483"/>
      <c r="E39" s="483"/>
      <c r="F39" s="483"/>
      <c r="G39" s="483"/>
      <c r="H39" s="483"/>
      <c r="I39" s="483"/>
      <c r="J39" s="483"/>
      <c r="K39" s="483"/>
      <c r="L39" s="483"/>
      <c r="M39" s="483"/>
      <c r="N39" s="483"/>
      <c r="O39" s="483"/>
      <c r="P39" s="483"/>
      <c r="Q39" s="483"/>
      <c r="R39" s="483"/>
      <c r="S39" s="483"/>
      <c r="T39" s="483"/>
      <c r="U39" s="483"/>
      <c r="V39" s="483"/>
      <c r="W39" s="483"/>
      <c r="X39" s="483"/>
      <c r="Y39" s="483"/>
      <c r="Z39" s="483"/>
      <c r="AA39" s="483"/>
      <c r="AB39" s="483"/>
      <c r="AC39" s="483"/>
      <c r="AD39" s="483"/>
      <c r="AE39" s="483"/>
      <c r="AF39" s="483"/>
      <c r="AG39" s="483"/>
      <c r="AH39" s="483"/>
      <c r="AI39" s="483"/>
      <c r="AJ39" s="483"/>
      <c r="AK39" s="483"/>
      <c r="AL39" s="483"/>
      <c r="AM39" s="483"/>
      <c r="AN39" s="483"/>
      <c r="AO39" s="483"/>
      <c r="AP39" s="483"/>
      <c r="AQ39" s="483"/>
      <c r="AR39" s="483"/>
      <c r="AS39" s="483"/>
      <c r="AT39" s="483"/>
      <c r="AU39" s="483"/>
      <c r="AV39" s="483"/>
      <c r="AW39" s="483"/>
      <c r="AX39" s="483"/>
      <c r="AY39" s="483"/>
      <c r="AZ39" s="483"/>
      <c r="BA39" s="483"/>
      <c r="BB39" s="483"/>
      <c r="BC39" s="469">
        <v>700</v>
      </c>
      <c r="BD39" s="469">
        <v>426</v>
      </c>
      <c r="BE39" s="469">
        <v>445</v>
      </c>
      <c r="BF39" s="469">
        <v>390</v>
      </c>
      <c r="BG39" s="470">
        <v>200</v>
      </c>
      <c r="BH39" s="469">
        <v>2</v>
      </c>
      <c r="BI39" s="469">
        <v>4</v>
      </c>
      <c r="BJ39" s="471">
        <v>4</v>
      </c>
      <c r="BK39" s="469">
        <v>5</v>
      </c>
      <c r="BL39" s="469">
        <v>12</v>
      </c>
      <c r="BM39" s="469">
        <v>13</v>
      </c>
      <c r="BN39" s="469">
        <v>20</v>
      </c>
      <c r="BO39" s="470">
        <v>17</v>
      </c>
      <c r="BP39" s="469">
        <v>125</v>
      </c>
      <c r="BQ39" s="469">
        <v>211</v>
      </c>
      <c r="BR39" s="471">
        <v>115</v>
      </c>
      <c r="BS39" s="469">
        <v>17</v>
      </c>
      <c r="BT39" s="469">
        <v>70</v>
      </c>
      <c r="BU39" s="469">
        <v>156</v>
      </c>
      <c r="BV39" s="469">
        <v>16</v>
      </c>
      <c r="BW39" s="470">
        <v>149</v>
      </c>
      <c r="BX39" s="469">
        <v>455</v>
      </c>
      <c r="BY39" s="469">
        <v>697</v>
      </c>
      <c r="BZ39" s="471">
        <v>924</v>
      </c>
      <c r="CA39" s="469">
        <v>0</v>
      </c>
      <c r="CB39" s="469">
        <v>672</v>
      </c>
      <c r="CC39" s="469">
        <v>423</v>
      </c>
    </row>
    <row r="40" spans="1:81" s="52" customFormat="1" ht="11.25">
      <c r="A40" s="69" t="s">
        <v>74</v>
      </c>
      <c r="B40" s="567" t="s">
        <v>333</v>
      </c>
      <c r="C40" s="483"/>
      <c r="D40" s="483"/>
      <c r="E40" s="483"/>
      <c r="F40" s="483"/>
      <c r="G40" s="483"/>
      <c r="H40" s="483"/>
      <c r="I40" s="483"/>
      <c r="J40" s="483"/>
      <c r="K40" s="483"/>
      <c r="L40" s="483"/>
      <c r="M40" s="483"/>
      <c r="N40" s="483"/>
      <c r="O40" s="483"/>
      <c r="P40" s="483"/>
      <c r="Q40" s="483"/>
      <c r="R40" s="483"/>
      <c r="S40" s="483"/>
      <c r="T40" s="483"/>
      <c r="U40" s="483"/>
      <c r="V40" s="483"/>
      <c r="W40" s="483"/>
      <c r="X40" s="483"/>
      <c r="Y40" s="483"/>
      <c r="Z40" s="483"/>
      <c r="AA40" s="483"/>
      <c r="AB40" s="483"/>
      <c r="AC40" s="483"/>
      <c r="AD40" s="483"/>
      <c r="AE40" s="483"/>
      <c r="AF40" s="483"/>
      <c r="AG40" s="483"/>
      <c r="AH40" s="483"/>
      <c r="AI40" s="483"/>
      <c r="AJ40" s="483"/>
      <c r="AK40" s="483"/>
      <c r="AL40" s="483"/>
      <c r="AM40" s="483"/>
      <c r="AN40" s="483"/>
      <c r="AO40" s="483"/>
      <c r="AP40" s="483"/>
      <c r="AQ40" s="483"/>
      <c r="AR40" s="483"/>
      <c r="AS40" s="483"/>
      <c r="AT40" s="483"/>
      <c r="AU40" s="483"/>
      <c r="AV40" s="483"/>
      <c r="AW40" s="483"/>
      <c r="AX40" s="483"/>
      <c r="AY40" s="483"/>
      <c r="AZ40" s="483"/>
      <c r="BA40" s="483"/>
      <c r="BB40" s="483"/>
      <c r="BC40" s="469">
        <v>2523</v>
      </c>
      <c r="BD40" s="469">
        <v>2467</v>
      </c>
      <c r="BE40" s="469">
        <v>2525</v>
      </c>
      <c r="BF40" s="469">
        <v>2306</v>
      </c>
      <c r="BG40" s="470">
        <v>2884</v>
      </c>
      <c r="BH40" s="469">
        <v>3451</v>
      </c>
      <c r="BI40" s="469">
        <v>3248</v>
      </c>
      <c r="BJ40" s="471">
        <v>2623</v>
      </c>
      <c r="BK40" s="469">
        <v>3220</v>
      </c>
      <c r="BL40" s="469">
        <v>3964</v>
      </c>
      <c r="BM40" s="469">
        <v>3063</v>
      </c>
      <c r="BN40" s="469">
        <v>4550</v>
      </c>
      <c r="BO40" s="470">
        <v>3083</v>
      </c>
      <c r="BP40" s="469">
        <v>3276</v>
      </c>
      <c r="BQ40" s="469">
        <v>3509</v>
      </c>
      <c r="BR40" s="471">
        <v>4991</v>
      </c>
      <c r="BS40" s="469">
        <v>3379</v>
      </c>
      <c r="BT40" s="469">
        <v>3930</v>
      </c>
      <c r="BU40" s="469">
        <v>3947</v>
      </c>
      <c r="BV40" s="469">
        <v>3581</v>
      </c>
      <c r="BW40" s="470">
        <v>3906</v>
      </c>
      <c r="BX40" s="469">
        <v>3819</v>
      </c>
      <c r="BY40" s="469">
        <v>3753</v>
      </c>
      <c r="BZ40" s="471">
        <v>3684</v>
      </c>
      <c r="CA40" s="469">
        <v>3750</v>
      </c>
      <c r="CB40" s="469">
        <v>3819</v>
      </c>
      <c r="CC40" s="469">
        <v>3806</v>
      </c>
    </row>
    <row r="41" spans="1:81" s="579" customFormat="1" ht="11.25">
      <c r="A41" s="599" t="s">
        <v>334</v>
      </c>
      <c r="B41" s="599" t="s">
        <v>335</v>
      </c>
      <c r="C41" s="600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P41" s="600"/>
      <c r="Q41" s="600"/>
      <c r="R41" s="600"/>
      <c r="S41" s="600"/>
      <c r="T41" s="600"/>
      <c r="U41" s="600"/>
      <c r="V41" s="600"/>
      <c r="W41" s="600"/>
      <c r="X41" s="600"/>
      <c r="Y41" s="600"/>
      <c r="Z41" s="600"/>
      <c r="AA41" s="600"/>
      <c r="AB41" s="600"/>
      <c r="AC41" s="600"/>
      <c r="AD41" s="600"/>
      <c r="AE41" s="600"/>
      <c r="AF41" s="600"/>
      <c r="AG41" s="600"/>
      <c r="AH41" s="600"/>
      <c r="AI41" s="600"/>
      <c r="AJ41" s="600"/>
      <c r="AK41" s="600"/>
      <c r="AL41" s="600"/>
      <c r="AM41" s="600"/>
      <c r="AN41" s="600"/>
      <c r="AO41" s="600"/>
      <c r="AP41" s="600"/>
      <c r="AQ41" s="600"/>
      <c r="AR41" s="600"/>
      <c r="AS41" s="600"/>
      <c r="AT41" s="600"/>
      <c r="AU41" s="600"/>
      <c r="AV41" s="600"/>
      <c r="AW41" s="600"/>
      <c r="AX41" s="600"/>
      <c r="AY41" s="600"/>
      <c r="AZ41" s="600"/>
      <c r="BA41" s="600"/>
      <c r="BB41" s="600"/>
      <c r="BC41" s="576">
        <f t="shared" ref="BC41:BS41" si="3">SUM(BC29:BC40)</f>
        <v>153900</v>
      </c>
      <c r="BD41" s="576">
        <f t="shared" si="3"/>
        <v>162403</v>
      </c>
      <c r="BE41" s="576">
        <f t="shared" si="3"/>
        <v>166264</v>
      </c>
      <c r="BF41" s="576">
        <f t="shared" si="3"/>
        <v>167978</v>
      </c>
      <c r="BG41" s="578">
        <f t="shared" si="3"/>
        <v>177261</v>
      </c>
      <c r="BH41" s="576">
        <f t="shared" si="3"/>
        <v>179424</v>
      </c>
      <c r="BI41" s="576">
        <f t="shared" si="3"/>
        <v>183103</v>
      </c>
      <c r="BJ41" s="577">
        <f t="shared" si="3"/>
        <v>188123</v>
      </c>
      <c r="BK41" s="576">
        <f t="shared" si="3"/>
        <v>198913</v>
      </c>
      <c r="BL41" s="576">
        <f t="shared" si="3"/>
        <v>204678</v>
      </c>
      <c r="BM41" s="576">
        <f t="shared" si="3"/>
        <v>205589</v>
      </c>
      <c r="BN41" s="576">
        <f t="shared" si="3"/>
        <v>207923</v>
      </c>
      <c r="BO41" s="578">
        <f t="shared" si="3"/>
        <v>216418</v>
      </c>
      <c r="BP41" s="576">
        <f t="shared" si="3"/>
        <v>214774</v>
      </c>
      <c r="BQ41" s="576">
        <f t="shared" si="3"/>
        <v>217658</v>
      </c>
      <c r="BR41" s="577">
        <f t="shared" si="3"/>
        <v>228625</v>
      </c>
      <c r="BS41" s="576">
        <f t="shared" si="3"/>
        <v>235281</v>
      </c>
      <c r="BT41" s="576">
        <f t="shared" ref="BT41:BU41" si="4">SUM(BT29:BT40)</f>
        <v>235105</v>
      </c>
      <c r="BU41" s="576">
        <f t="shared" si="4"/>
        <v>238190</v>
      </c>
      <c r="BV41" s="576">
        <f t="shared" ref="BV41:BW41" si="5">SUM(BV29:BV40)</f>
        <v>243189</v>
      </c>
      <c r="BW41" s="578">
        <f t="shared" si="5"/>
        <v>250358</v>
      </c>
      <c r="BX41" s="576">
        <f t="shared" ref="BX41:BY41" si="6">SUM(BX29:BX40)</f>
        <v>264364</v>
      </c>
      <c r="BY41" s="576">
        <f t="shared" si="6"/>
        <v>263842</v>
      </c>
      <c r="BZ41" s="577">
        <f>SUM(BZ29:BZ40)</f>
        <v>260683</v>
      </c>
      <c r="CA41" s="576">
        <f>SUM(CA29:CA40)</f>
        <v>282361</v>
      </c>
      <c r="CB41" s="576">
        <f t="shared" ref="CB41" si="7">SUM(CB29:CB40)</f>
        <v>294231</v>
      </c>
      <c r="CC41" s="576">
        <f t="shared" ref="CC41" si="8">SUM(CC29:CC40)</f>
        <v>302606</v>
      </c>
    </row>
    <row r="42" spans="1:81" s="52" customFormat="1" ht="11.25">
      <c r="A42" s="57" t="s">
        <v>336</v>
      </c>
      <c r="B42" s="503" t="s">
        <v>337</v>
      </c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3"/>
      <c r="T42" s="483"/>
      <c r="U42" s="483"/>
      <c r="V42" s="483"/>
      <c r="W42" s="483"/>
      <c r="X42" s="483"/>
      <c r="Y42" s="483"/>
      <c r="Z42" s="483"/>
      <c r="AA42" s="483"/>
      <c r="AB42" s="483"/>
      <c r="AC42" s="483"/>
      <c r="AD42" s="483"/>
      <c r="AE42" s="483"/>
      <c r="AF42" s="483"/>
      <c r="AG42" s="483"/>
      <c r="AH42" s="483"/>
      <c r="AI42" s="483"/>
      <c r="AJ42" s="483"/>
      <c r="AK42" s="483"/>
      <c r="AL42" s="483"/>
      <c r="AM42" s="483"/>
      <c r="AN42" s="483"/>
      <c r="AO42" s="483"/>
      <c r="AP42" s="483"/>
      <c r="AQ42" s="483"/>
      <c r="AR42" s="483"/>
      <c r="AS42" s="483"/>
      <c r="AT42" s="483"/>
      <c r="AU42" s="483"/>
      <c r="AV42" s="483"/>
      <c r="AW42" s="483"/>
      <c r="AX42" s="483"/>
      <c r="AY42" s="483"/>
      <c r="AZ42" s="483"/>
      <c r="BA42" s="483"/>
      <c r="BB42" s="483"/>
      <c r="BC42" s="469"/>
      <c r="BD42" s="469"/>
      <c r="BE42" s="469"/>
      <c r="BF42" s="469"/>
      <c r="BG42" s="470"/>
      <c r="BH42" s="469"/>
      <c r="BI42" s="469"/>
      <c r="BJ42" s="471"/>
      <c r="BK42" s="469"/>
      <c r="BL42" s="469"/>
      <c r="BM42" s="469"/>
      <c r="BN42" s="469"/>
      <c r="BO42" s="470"/>
      <c r="BP42" s="469"/>
      <c r="BQ42" s="469"/>
      <c r="BR42" s="471"/>
      <c r="BS42" s="469"/>
      <c r="BT42" s="469"/>
      <c r="BU42" s="469"/>
      <c r="BV42" s="469"/>
      <c r="BW42" s="470"/>
      <c r="BX42" s="469"/>
      <c r="BY42" s="469"/>
      <c r="BZ42" s="471"/>
      <c r="CA42" s="469"/>
      <c r="CB42" s="469"/>
      <c r="CC42" s="469"/>
    </row>
    <row r="43" spans="1:81" s="52" customFormat="1" ht="11.25">
      <c r="A43" s="69" t="s">
        <v>338</v>
      </c>
      <c r="B43" s="567" t="s">
        <v>339</v>
      </c>
      <c r="C43" s="483"/>
      <c r="D43" s="483"/>
      <c r="E43" s="483"/>
      <c r="F43" s="483"/>
      <c r="G43" s="483"/>
      <c r="H43" s="483"/>
      <c r="I43" s="483"/>
      <c r="J43" s="483"/>
      <c r="K43" s="483"/>
      <c r="L43" s="483"/>
      <c r="M43" s="483"/>
      <c r="N43" s="483"/>
      <c r="O43" s="483"/>
      <c r="P43" s="483"/>
      <c r="Q43" s="483"/>
      <c r="R43" s="483"/>
      <c r="S43" s="483"/>
      <c r="T43" s="483"/>
      <c r="U43" s="483"/>
      <c r="V43" s="483"/>
      <c r="W43" s="483"/>
      <c r="X43" s="483"/>
      <c r="Y43" s="483"/>
      <c r="Z43" s="483"/>
      <c r="AA43" s="483"/>
      <c r="AB43" s="483"/>
      <c r="AC43" s="483"/>
      <c r="AD43" s="483"/>
      <c r="AE43" s="483"/>
      <c r="AF43" s="483"/>
      <c r="AG43" s="483"/>
      <c r="AH43" s="483"/>
      <c r="AI43" s="483"/>
      <c r="AJ43" s="483"/>
      <c r="AK43" s="483"/>
      <c r="AL43" s="483"/>
      <c r="AM43" s="483"/>
      <c r="AN43" s="483"/>
      <c r="AO43" s="483"/>
      <c r="AP43" s="483"/>
      <c r="AQ43" s="483"/>
      <c r="AR43" s="483"/>
      <c r="AS43" s="483"/>
      <c r="AT43" s="483"/>
      <c r="AU43" s="483"/>
      <c r="AV43" s="483"/>
      <c r="AW43" s="483"/>
      <c r="AX43" s="483"/>
      <c r="AY43" s="483"/>
      <c r="AZ43" s="483"/>
      <c r="BA43" s="483"/>
      <c r="BB43" s="483"/>
      <c r="BC43" s="469">
        <v>130</v>
      </c>
      <c r="BD43" s="469">
        <v>130</v>
      </c>
      <c r="BE43" s="469">
        <v>130</v>
      </c>
      <c r="BF43" s="469">
        <v>130</v>
      </c>
      <c r="BG43" s="470">
        <v>130</v>
      </c>
      <c r="BH43" s="469">
        <v>130</v>
      </c>
      <c r="BI43" s="469">
        <v>130</v>
      </c>
      <c r="BJ43" s="471">
        <v>130</v>
      </c>
      <c r="BK43" s="469">
        <v>130</v>
      </c>
      <c r="BL43" s="469">
        <v>130</v>
      </c>
      <c r="BM43" s="469">
        <v>130</v>
      </c>
      <c r="BN43" s="469">
        <v>130</v>
      </c>
      <c r="BO43" s="470">
        <v>130</v>
      </c>
      <c r="BP43" s="469">
        <v>130</v>
      </c>
      <c r="BQ43" s="469">
        <v>130</v>
      </c>
      <c r="BR43" s="471">
        <v>130</v>
      </c>
      <c r="BS43" s="469">
        <v>130</v>
      </c>
      <c r="BT43" s="469">
        <v>130</v>
      </c>
      <c r="BU43" s="469">
        <v>130</v>
      </c>
      <c r="BV43" s="469">
        <v>130</v>
      </c>
      <c r="BW43" s="470">
        <v>130</v>
      </c>
      <c r="BX43" s="469">
        <v>130</v>
      </c>
      <c r="BY43" s="469">
        <v>130</v>
      </c>
      <c r="BZ43" s="471">
        <v>130</v>
      </c>
      <c r="CA43" s="469">
        <v>130</v>
      </c>
      <c r="CB43" s="469">
        <v>130</v>
      </c>
      <c r="CC43" s="469">
        <v>130</v>
      </c>
    </row>
    <row r="44" spans="1:81" s="52" customFormat="1" ht="11.25">
      <c r="A44" s="69" t="s">
        <v>340</v>
      </c>
      <c r="B44" s="567" t="s">
        <v>341</v>
      </c>
      <c r="C44" s="483"/>
      <c r="D44" s="483"/>
      <c r="E44" s="483"/>
      <c r="F44" s="483"/>
      <c r="G44" s="483"/>
      <c r="H44" s="483"/>
      <c r="I44" s="483"/>
      <c r="J44" s="483"/>
      <c r="K44" s="483"/>
      <c r="L44" s="483"/>
      <c r="M44" s="483"/>
      <c r="N44" s="483"/>
      <c r="O44" s="483"/>
      <c r="P44" s="483"/>
      <c r="Q44" s="483"/>
      <c r="R44" s="483"/>
      <c r="S44" s="483"/>
      <c r="T44" s="483"/>
      <c r="U44" s="483"/>
      <c r="V44" s="483"/>
      <c r="W44" s="483"/>
      <c r="X44" s="483"/>
      <c r="Y44" s="483"/>
      <c r="Z44" s="483"/>
      <c r="AA44" s="483"/>
      <c r="AB44" s="483"/>
      <c r="AC44" s="483"/>
      <c r="AD44" s="483"/>
      <c r="AE44" s="483"/>
      <c r="AF44" s="483"/>
      <c r="AG44" s="483"/>
      <c r="AH44" s="483"/>
      <c r="AI44" s="483"/>
      <c r="AJ44" s="483"/>
      <c r="AK44" s="483"/>
      <c r="AL44" s="483"/>
      <c r="AM44" s="483"/>
      <c r="AN44" s="483"/>
      <c r="AO44" s="483"/>
      <c r="AP44" s="483"/>
      <c r="AQ44" s="483"/>
      <c r="AR44" s="483"/>
      <c r="AS44" s="483"/>
      <c r="AT44" s="483"/>
      <c r="AU44" s="483"/>
      <c r="AV44" s="483"/>
      <c r="AW44" s="483"/>
      <c r="AX44" s="483"/>
      <c r="AY44" s="483"/>
      <c r="AZ44" s="483"/>
      <c r="BA44" s="483"/>
      <c r="BB44" s="483"/>
      <c r="BC44" s="469">
        <v>956</v>
      </c>
      <c r="BD44" s="469">
        <v>956</v>
      </c>
      <c r="BE44" s="469">
        <v>956</v>
      </c>
      <c r="BF44" s="469">
        <v>956</v>
      </c>
      <c r="BG44" s="470">
        <v>956</v>
      </c>
      <c r="BH44" s="469">
        <v>956</v>
      </c>
      <c r="BI44" s="469">
        <v>956</v>
      </c>
      <c r="BJ44" s="471">
        <v>956</v>
      </c>
      <c r="BK44" s="469">
        <v>956</v>
      </c>
      <c r="BL44" s="469">
        <v>956</v>
      </c>
      <c r="BM44" s="469">
        <v>956</v>
      </c>
      <c r="BN44" s="469">
        <v>956</v>
      </c>
      <c r="BO44" s="470">
        <v>956</v>
      </c>
      <c r="BP44" s="469">
        <v>956</v>
      </c>
      <c r="BQ44" s="469">
        <v>956</v>
      </c>
      <c r="BR44" s="471">
        <v>956</v>
      </c>
      <c r="BS44" s="469">
        <v>956</v>
      </c>
      <c r="BT44" s="469">
        <v>956</v>
      </c>
      <c r="BU44" s="469">
        <v>956</v>
      </c>
      <c r="BV44" s="469">
        <v>956</v>
      </c>
      <c r="BW44" s="470">
        <v>956</v>
      </c>
      <c r="BX44" s="469">
        <v>956</v>
      </c>
      <c r="BY44" s="469">
        <v>956</v>
      </c>
      <c r="BZ44" s="471">
        <v>956</v>
      </c>
      <c r="CA44" s="469">
        <v>956</v>
      </c>
      <c r="CB44" s="469">
        <v>956</v>
      </c>
      <c r="CC44" s="469">
        <v>956</v>
      </c>
    </row>
    <row r="45" spans="1:81" s="52" customFormat="1" ht="11.25">
      <c r="A45" s="69" t="s">
        <v>342</v>
      </c>
      <c r="B45" s="567" t="s">
        <v>343</v>
      </c>
      <c r="C45" s="483"/>
      <c r="D45" s="483"/>
      <c r="E45" s="483"/>
      <c r="F45" s="483"/>
      <c r="G45" s="483"/>
      <c r="H45" s="483"/>
      <c r="I45" s="483"/>
      <c r="J45" s="483"/>
      <c r="K45" s="483"/>
      <c r="L45" s="483"/>
      <c r="M45" s="483"/>
      <c r="N45" s="483"/>
      <c r="O45" s="483"/>
      <c r="P45" s="483"/>
      <c r="Q45" s="483"/>
      <c r="R45" s="483"/>
      <c r="S45" s="483"/>
      <c r="T45" s="483"/>
      <c r="U45" s="483"/>
      <c r="V45" s="483"/>
      <c r="W45" s="483"/>
      <c r="X45" s="483"/>
      <c r="Y45" s="483"/>
      <c r="Z45" s="483"/>
      <c r="AA45" s="483"/>
      <c r="AB45" s="483"/>
      <c r="AC45" s="483"/>
      <c r="AD45" s="483"/>
      <c r="AE45" s="483"/>
      <c r="AF45" s="483"/>
      <c r="AG45" s="483"/>
      <c r="AH45" s="483"/>
      <c r="AI45" s="483"/>
      <c r="AJ45" s="483"/>
      <c r="AK45" s="483"/>
      <c r="AL45" s="483"/>
      <c r="AM45" s="483"/>
      <c r="AN45" s="483"/>
      <c r="AO45" s="483"/>
      <c r="AP45" s="483"/>
      <c r="AQ45" s="483"/>
      <c r="AR45" s="483"/>
      <c r="AS45" s="483"/>
      <c r="AT45" s="483"/>
      <c r="AU45" s="483"/>
      <c r="AV45" s="483"/>
      <c r="AW45" s="483"/>
      <c r="AX45" s="483"/>
      <c r="AY45" s="483"/>
      <c r="AZ45" s="483"/>
      <c r="BA45" s="483"/>
      <c r="BB45" s="483"/>
      <c r="BC45" s="469">
        <v>3718</v>
      </c>
      <c r="BD45" s="469">
        <v>4297</v>
      </c>
      <c r="BE45" s="469">
        <v>4217</v>
      </c>
      <c r="BF45" s="469">
        <v>3923</v>
      </c>
      <c r="BG45" s="470">
        <v>2480</v>
      </c>
      <c r="BH45" s="469">
        <v>2159</v>
      </c>
      <c r="BI45" s="469">
        <v>1103</v>
      </c>
      <c r="BJ45" s="471">
        <v>-2821</v>
      </c>
      <c r="BK45" s="469">
        <v>-5989</v>
      </c>
      <c r="BL45" s="469">
        <v>-9311</v>
      </c>
      <c r="BM45" s="469">
        <v>-9292</v>
      </c>
      <c r="BN45" s="469">
        <v>-8040</v>
      </c>
      <c r="BO45" s="470">
        <v>-7055</v>
      </c>
      <c r="BP45" s="469">
        <v>-6432</v>
      </c>
      <c r="BQ45" s="469">
        <v>-5377</v>
      </c>
      <c r="BR45" s="471">
        <v>-5095</v>
      </c>
      <c r="BS45" s="469">
        <v>-5379</v>
      </c>
      <c r="BT45" s="469">
        <v>-5274</v>
      </c>
      <c r="BU45" s="469">
        <v>-4325</v>
      </c>
      <c r="BV45" s="469">
        <v>-4699</v>
      </c>
      <c r="BW45" s="470">
        <v>-4076</v>
      </c>
      <c r="BX45" s="469">
        <v>-3131</v>
      </c>
      <c r="BY45" s="469">
        <v>-2704</v>
      </c>
      <c r="BZ45" s="471">
        <v>-1884</v>
      </c>
      <c r="CA45" s="469">
        <v>-3460</v>
      </c>
      <c r="CB45" s="469">
        <v>-2090</v>
      </c>
      <c r="CC45" s="469">
        <v>-3920</v>
      </c>
    </row>
    <row r="46" spans="1:81" s="52" customFormat="1" ht="11.25">
      <c r="A46" s="69" t="s">
        <v>344</v>
      </c>
      <c r="B46" s="567" t="s">
        <v>345</v>
      </c>
      <c r="C46" s="483"/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483"/>
      <c r="Q46" s="483"/>
      <c r="R46" s="483"/>
      <c r="S46" s="483"/>
      <c r="T46" s="483"/>
      <c r="U46" s="483"/>
      <c r="V46" s="483"/>
      <c r="W46" s="483"/>
      <c r="X46" s="483"/>
      <c r="Y46" s="483"/>
      <c r="Z46" s="483"/>
      <c r="AA46" s="483"/>
      <c r="AB46" s="483"/>
      <c r="AC46" s="483"/>
      <c r="AD46" s="483"/>
      <c r="AE46" s="483"/>
      <c r="AF46" s="483"/>
      <c r="AG46" s="483"/>
      <c r="AH46" s="483"/>
      <c r="AI46" s="483"/>
      <c r="AJ46" s="483"/>
      <c r="AK46" s="483"/>
      <c r="AL46" s="483"/>
      <c r="AM46" s="483"/>
      <c r="AN46" s="483"/>
      <c r="AO46" s="483"/>
      <c r="AP46" s="483"/>
      <c r="AQ46" s="483"/>
      <c r="AR46" s="483"/>
      <c r="AS46" s="483"/>
      <c r="AT46" s="483"/>
      <c r="AU46" s="483"/>
      <c r="AV46" s="483"/>
      <c r="AW46" s="483"/>
      <c r="AX46" s="483"/>
      <c r="AY46" s="483"/>
      <c r="AZ46" s="483"/>
      <c r="BA46" s="483"/>
      <c r="BB46" s="483"/>
      <c r="BC46" s="469">
        <v>12537</v>
      </c>
      <c r="BD46" s="469">
        <v>12853</v>
      </c>
      <c r="BE46" s="469">
        <v>13293</v>
      </c>
      <c r="BF46" s="469">
        <v>13609</v>
      </c>
      <c r="BG46" s="470">
        <v>13994</v>
      </c>
      <c r="BH46" s="469">
        <v>14613</v>
      </c>
      <c r="BI46" s="469">
        <v>15251</v>
      </c>
      <c r="BJ46" s="471">
        <v>15266</v>
      </c>
      <c r="BK46" s="469">
        <v>16059</v>
      </c>
      <c r="BL46" s="469">
        <v>15942</v>
      </c>
      <c r="BM46" s="469">
        <v>15629</v>
      </c>
      <c r="BN46" s="469">
        <v>16297</v>
      </c>
      <c r="BO46" s="470">
        <v>17208</v>
      </c>
      <c r="BP46" s="469">
        <v>18312</v>
      </c>
      <c r="BQ46" s="469">
        <v>19473</v>
      </c>
      <c r="BR46" s="471">
        <v>20750</v>
      </c>
      <c r="BS46" s="469">
        <v>21744</v>
      </c>
      <c r="BT46" s="469">
        <v>18372</v>
      </c>
      <c r="BU46" s="469">
        <v>19469</v>
      </c>
      <c r="BV46" s="469">
        <v>20783</v>
      </c>
      <c r="BW46" s="470">
        <v>21805</v>
      </c>
      <c r="BX46" s="469">
        <v>19667</v>
      </c>
      <c r="BY46" s="469">
        <v>20772</v>
      </c>
      <c r="BZ46" s="471">
        <v>22149</v>
      </c>
      <c r="CA46" s="469">
        <v>22976</v>
      </c>
      <c r="CB46" s="469">
        <v>20700</v>
      </c>
      <c r="CC46" s="469">
        <v>21824</v>
      </c>
    </row>
    <row r="47" spans="1:81" s="52" customFormat="1" ht="11.25">
      <c r="A47" s="158" t="s">
        <v>346</v>
      </c>
      <c r="B47" s="609" t="s">
        <v>347</v>
      </c>
      <c r="C47" s="483"/>
      <c r="D47" s="483"/>
      <c r="E47" s="483"/>
      <c r="F47" s="483"/>
      <c r="G47" s="483"/>
      <c r="H47" s="483"/>
      <c r="I47" s="483"/>
      <c r="J47" s="483"/>
      <c r="K47" s="483"/>
      <c r="L47" s="483"/>
      <c r="M47" s="483"/>
      <c r="N47" s="483"/>
      <c r="O47" s="483"/>
      <c r="P47" s="483"/>
      <c r="Q47" s="483"/>
      <c r="R47" s="483"/>
      <c r="S47" s="483"/>
      <c r="T47" s="483"/>
      <c r="U47" s="483"/>
      <c r="V47" s="483"/>
      <c r="W47" s="483"/>
      <c r="X47" s="483"/>
      <c r="Y47" s="483"/>
      <c r="Z47" s="483"/>
      <c r="AA47" s="483"/>
      <c r="AB47" s="483"/>
      <c r="AC47" s="483"/>
      <c r="AD47" s="483"/>
      <c r="AE47" s="483"/>
      <c r="AF47" s="483"/>
      <c r="AG47" s="483"/>
      <c r="AH47" s="483"/>
      <c r="AI47" s="483"/>
      <c r="AJ47" s="483"/>
      <c r="AK47" s="483"/>
      <c r="AL47" s="483"/>
      <c r="AM47" s="483"/>
      <c r="AN47" s="483"/>
      <c r="AO47" s="483"/>
      <c r="AP47" s="483"/>
      <c r="AQ47" s="483"/>
      <c r="AR47" s="483"/>
      <c r="AS47" s="483"/>
      <c r="AT47" s="483"/>
      <c r="AU47" s="483"/>
      <c r="AV47" s="483"/>
      <c r="AW47" s="483"/>
      <c r="AX47" s="483"/>
      <c r="AY47" s="483"/>
      <c r="AZ47" s="483"/>
      <c r="BA47" s="483"/>
      <c r="BB47" s="483"/>
      <c r="BC47" s="469"/>
      <c r="BD47" s="469"/>
      <c r="BE47" s="469"/>
      <c r="BF47" s="469"/>
      <c r="BG47" s="470"/>
      <c r="BH47" s="469"/>
      <c r="BI47" s="469"/>
      <c r="BJ47" s="471"/>
      <c r="BK47" s="469"/>
      <c r="BL47" s="469"/>
      <c r="BM47" s="469"/>
      <c r="BN47" s="469"/>
      <c r="BO47" s="470"/>
      <c r="BP47" s="469">
        <v>-4</v>
      </c>
      <c r="BQ47" s="469">
        <v>0</v>
      </c>
      <c r="BR47" s="471">
        <v>-5</v>
      </c>
      <c r="BS47" s="469">
        <v>-11</v>
      </c>
      <c r="BT47" s="469">
        <v>-11</v>
      </c>
      <c r="BU47" s="469">
        <v>0</v>
      </c>
      <c r="BV47" s="469">
        <v>0</v>
      </c>
      <c r="BW47" s="470">
        <v>-6</v>
      </c>
      <c r="BX47" s="469">
        <v>-6</v>
      </c>
      <c r="BY47" s="469">
        <v>0</v>
      </c>
      <c r="BZ47" s="471">
        <v>-9</v>
      </c>
      <c r="CA47" s="469">
        <v>-17</v>
      </c>
      <c r="CB47" s="469">
        <v>-17</v>
      </c>
      <c r="CC47" s="469">
        <v>0</v>
      </c>
    </row>
    <row r="48" spans="1:81" s="579" customFormat="1" ht="11.25">
      <c r="A48" s="599" t="s">
        <v>348</v>
      </c>
      <c r="B48" s="599" t="s">
        <v>349</v>
      </c>
      <c r="C48" s="600"/>
      <c r="D48" s="600"/>
      <c r="E48" s="600"/>
      <c r="F48" s="600"/>
      <c r="G48" s="600"/>
      <c r="H48" s="600"/>
      <c r="I48" s="600"/>
      <c r="J48" s="600"/>
      <c r="K48" s="600"/>
      <c r="L48" s="600"/>
      <c r="M48" s="600"/>
      <c r="N48" s="600"/>
      <c r="O48" s="600"/>
      <c r="P48" s="600"/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  <c r="AB48" s="600"/>
      <c r="AC48" s="600"/>
      <c r="AD48" s="600"/>
      <c r="AE48" s="600"/>
      <c r="AF48" s="600"/>
      <c r="AG48" s="600"/>
      <c r="AH48" s="600"/>
      <c r="AI48" s="600"/>
      <c r="AJ48" s="600"/>
      <c r="AK48" s="600"/>
      <c r="AL48" s="600"/>
      <c r="AM48" s="600"/>
      <c r="AN48" s="600"/>
      <c r="AO48" s="600"/>
      <c r="AP48" s="600"/>
      <c r="AQ48" s="600"/>
      <c r="AR48" s="600"/>
      <c r="AS48" s="600"/>
      <c r="AT48" s="600"/>
      <c r="AU48" s="600"/>
      <c r="AV48" s="600"/>
      <c r="AW48" s="600"/>
      <c r="AX48" s="600"/>
      <c r="AY48" s="600"/>
      <c r="AZ48" s="600"/>
      <c r="BA48" s="600"/>
      <c r="BB48" s="600"/>
      <c r="BC48" s="576">
        <f t="shared" ref="BC48:BJ48" si="9">SUM(BC43:BC46)</f>
        <v>17341</v>
      </c>
      <c r="BD48" s="576">
        <f t="shared" si="9"/>
        <v>18236</v>
      </c>
      <c r="BE48" s="576">
        <f t="shared" si="9"/>
        <v>18596</v>
      </c>
      <c r="BF48" s="576">
        <f t="shared" si="9"/>
        <v>18618</v>
      </c>
      <c r="BG48" s="578">
        <f t="shared" si="9"/>
        <v>17560</v>
      </c>
      <c r="BH48" s="576">
        <f t="shared" si="9"/>
        <v>17858</v>
      </c>
      <c r="BI48" s="576">
        <f t="shared" si="9"/>
        <v>17440</v>
      </c>
      <c r="BJ48" s="577">
        <f t="shared" si="9"/>
        <v>13531</v>
      </c>
      <c r="BK48" s="576">
        <f>SUM(BK43:BK46)</f>
        <v>11156</v>
      </c>
      <c r="BL48" s="576">
        <f>SUM(BL43:BL46)</f>
        <v>7717</v>
      </c>
      <c r="BM48" s="576">
        <f>SUM(BM43:BM46)</f>
        <v>7423</v>
      </c>
      <c r="BN48" s="576">
        <f>SUM(BN43:BN46)</f>
        <v>9343</v>
      </c>
      <c r="BO48" s="578">
        <f>SUM(BO43:BO46)</f>
        <v>11239</v>
      </c>
      <c r="BP48" s="576">
        <f t="shared" ref="BP48:BU48" si="10">SUM(BP43:BP47)</f>
        <v>12962</v>
      </c>
      <c r="BQ48" s="576">
        <f t="shared" si="10"/>
        <v>15182</v>
      </c>
      <c r="BR48" s="577">
        <f t="shared" si="10"/>
        <v>16736</v>
      </c>
      <c r="BS48" s="576">
        <f t="shared" si="10"/>
        <v>17440</v>
      </c>
      <c r="BT48" s="576">
        <f t="shared" si="10"/>
        <v>14173</v>
      </c>
      <c r="BU48" s="576">
        <f t="shared" si="10"/>
        <v>16230</v>
      </c>
      <c r="BV48" s="576">
        <f t="shared" ref="BV48:BW48" si="11">SUM(BV43:BV47)</f>
        <v>17170</v>
      </c>
      <c r="BW48" s="578">
        <f t="shared" si="11"/>
        <v>18809</v>
      </c>
      <c r="BX48" s="576">
        <f t="shared" ref="BX48:BY48" si="12">SUM(BX43:BX47)</f>
        <v>17616</v>
      </c>
      <c r="BY48" s="576">
        <f t="shared" si="12"/>
        <v>19154</v>
      </c>
      <c r="BZ48" s="577">
        <f t="shared" ref="BZ48:CB48" si="13">SUM(BZ43:BZ47)</f>
        <v>21342</v>
      </c>
      <c r="CA48" s="576">
        <f t="shared" si="13"/>
        <v>20585</v>
      </c>
      <c r="CB48" s="576">
        <f t="shared" si="13"/>
        <v>19679</v>
      </c>
      <c r="CC48" s="576">
        <f t="shared" ref="CC48" si="14">SUM(CC43:CC47)</f>
        <v>18990</v>
      </c>
    </row>
    <row r="49" spans="1:81" s="52" customFormat="1" ht="11.25">
      <c r="A49" s="69" t="s">
        <v>350</v>
      </c>
      <c r="B49" s="567" t="s">
        <v>351</v>
      </c>
      <c r="C49" s="483"/>
      <c r="D49" s="483"/>
      <c r="E49" s="483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483"/>
      <c r="Q49" s="483"/>
      <c r="R49" s="483"/>
      <c r="S49" s="483"/>
      <c r="T49" s="483"/>
      <c r="U49" s="483"/>
      <c r="V49" s="483"/>
      <c r="W49" s="483"/>
      <c r="X49" s="483"/>
      <c r="Y49" s="483"/>
      <c r="Z49" s="483"/>
      <c r="AA49" s="483"/>
      <c r="AB49" s="483"/>
      <c r="AC49" s="483"/>
      <c r="AD49" s="483"/>
      <c r="AE49" s="483"/>
      <c r="AF49" s="483"/>
      <c r="AG49" s="483"/>
      <c r="AH49" s="483"/>
      <c r="AI49" s="483"/>
      <c r="AJ49" s="483"/>
      <c r="AK49" s="483"/>
      <c r="AL49" s="483"/>
      <c r="AM49" s="483"/>
      <c r="AN49" s="483"/>
      <c r="AO49" s="483"/>
      <c r="AP49" s="483"/>
      <c r="AQ49" s="483"/>
      <c r="AR49" s="483"/>
      <c r="AS49" s="483"/>
      <c r="AT49" s="483"/>
      <c r="AU49" s="483"/>
      <c r="AV49" s="483"/>
      <c r="AW49" s="483"/>
      <c r="AX49" s="483"/>
      <c r="AY49" s="483"/>
      <c r="AZ49" s="483"/>
      <c r="BA49" s="483"/>
      <c r="BB49" s="483"/>
      <c r="BC49" s="469">
        <v>0</v>
      </c>
      <c r="BD49" s="469">
        <v>0</v>
      </c>
      <c r="BE49" s="469">
        <v>0</v>
      </c>
      <c r="BF49" s="469">
        <v>0</v>
      </c>
      <c r="BG49" s="470">
        <v>0</v>
      </c>
      <c r="BH49" s="469">
        <v>0</v>
      </c>
      <c r="BI49" s="469">
        <v>0</v>
      </c>
      <c r="BJ49" s="471">
        <v>0</v>
      </c>
      <c r="BK49" s="469">
        <v>0</v>
      </c>
      <c r="BL49" s="469">
        <v>0</v>
      </c>
      <c r="BM49" s="469">
        <v>0</v>
      </c>
      <c r="BN49" s="469">
        <v>0</v>
      </c>
      <c r="BO49" s="470">
        <v>0</v>
      </c>
      <c r="BP49" s="469">
        <v>0</v>
      </c>
      <c r="BQ49" s="469">
        <v>0</v>
      </c>
      <c r="BR49" s="471">
        <v>0</v>
      </c>
      <c r="BS49" s="469">
        <v>0</v>
      </c>
      <c r="BT49" s="469">
        <v>0</v>
      </c>
      <c r="BU49" s="469">
        <v>0</v>
      </c>
      <c r="BV49" s="469">
        <v>0</v>
      </c>
      <c r="BW49" s="470">
        <v>0</v>
      </c>
      <c r="BX49" s="469">
        <v>0</v>
      </c>
      <c r="BY49" s="469">
        <v>0</v>
      </c>
      <c r="BZ49" s="471">
        <v>0</v>
      </c>
      <c r="CA49" s="469">
        <v>0</v>
      </c>
      <c r="CB49" s="469">
        <v>0</v>
      </c>
      <c r="CC49" s="469">
        <v>0</v>
      </c>
    </row>
    <row r="50" spans="1:81" s="52" customFormat="1" ht="6" customHeight="1">
      <c r="A50" s="69"/>
      <c r="B50" s="69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  <c r="AO50" s="170"/>
      <c r="AP50" s="170"/>
      <c r="AQ50" s="170"/>
      <c r="AR50" s="170"/>
      <c r="AS50" s="170"/>
      <c r="AT50" s="170"/>
      <c r="AU50" s="170"/>
      <c r="AV50" s="170"/>
      <c r="AW50" s="170"/>
      <c r="AX50" s="170"/>
      <c r="AY50" s="170"/>
      <c r="AZ50" s="170"/>
      <c r="BA50" s="170"/>
      <c r="BB50" s="170"/>
      <c r="BC50" s="15"/>
      <c r="BD50" s="15"/>
      <c r="BE50" s="15"/>
      <c r="BF50" s="15"/>
      <c r="BG50" s="14"/>
      <c r="BH50" s="15"/>
      <c r="BI50" s="15"/>
      <c r="BJ50" s="56"/>
      <c r="BK50" s="15"/>
      <c r="BL50" s="15"/>
      <c r="BM50" s="15"/>
      <c r="BN50" s="15"/>
      <c r="BO50" s="14"/>
      <c r="BP50" s="15"/>
      <c r="BQ50" s="15"/>
      <c r="BR50" s="56"/>
      <c r="BS50" s="15"/>
      <c r="BT50" s="15"/>
      <c r="BU50" s="15"/>
      <c r="BV50" s="15"/>
      <c r="BW50" s="14"/>
      <c r="BX50" s="15"/>
      <c r="BY50" s="15"/>
      <c r="BZ50" s="56"/>
      <c r="CA50" s="15"/>
      <c r="CB50" s="15"/>
      <c r="CC50" s="15"/>
    </row>
    <row r="51" spans="1:81" s="66" customFormat="1" ht="11.25">
      <c r="A51" s="48" t="s">
        <v>352</v>
      </c>
      <c r="B51" s="48" t="s">
        <v>353</v>
      </c>
      <c r="C51" s="322"/>
      <c r="D51" s="322"/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241">
        <f t="shared" ref="BC51:BN51" si="15">BC48+BC49</f>
        <v>17341</v>
      </c>
      <c r="BD51" s="241">
        <f t="shared" si="15"/>
        <v>18236</v>
      </c>
      <c r="BE51" s="241">
        <f t="shared" si="15"/>
        <v>18596</v>
      </c>
      <c r="BF51" s="241">
        <f t="shared" si="15"/>
        <v>18618</v>
      </c>
      <c r="BG51" s="240">
        <f t="shared" si="15"/>
        <v>17560</v>
      </c>
      <c r="BH51" s="241">
        <f t="shared" si="15"/>
        <v>17858</v>
      </c>
      <c r="BI51" s="241">
        <f t="shared" si="15"/>
        <v>17440</v>
      </c>
      <c r="BJ51" s="245">
        <f t="shared" si="15"/>
        <v>13531</v>
      </c>
      <c r="BK51" s="241">
        <f t="shared" si="15"/>
        <v>11156</v>
      </c>
      <c r="BL51" s="241">
        <f t="shared" si="15"/>
        <v>7717</v>
      </c>
      <c r="BM51" s="241">
        <f t="shared" si="15"/>
        <v>7423</v>
      </c>
      <c r="BN51" s="241">
        <f t="shared" si="15"/>
        <v>9343</v>
      </c>
      <c r="BO51" s="240">
        <f t="shared" ref="BO51:BP51" si="16">BO48+BO49</f>
        <v>11239</v>
      </c>
      <c r="BP51" s="241">
        <f t="shared" si="16"/>
        <v>12962</v>
      </c>
      <c r="BQ51" s="241">
        <f>BQ48+BQ49</f>
        <v>15182</v>
      </c>
      <c r="BR51" s="245">
        <f>BR48+BR49</f>
        <v>16736</v>
      </c>
      <c r="BS51" s="241">
        <f>BS48+BS49</f>
        <v>17440</v>
      </c>
      <c r="BT51" s="241">
        <f t="shared" ref="BT51:BU51" si="17">BT48+BT49</f>
        <v>14173</v>
      </c>
      <c r="BU51" s="241">
        <f t="shared" si="17"/>
        <v>16230</v>
      </c>
      <c r="BV51" s="241">
        <f t="shared" ref="BV51" si="18">BV48+BV49</f>
        <v>17170</v>
      </c>
      <c r="BW51" s="240">
        <f t="shared" ref="BW51:CB51" si="19">BW48+BW49</f>
        <v>18809</v>
      </c>
      <c r="BX51" s="241">
        <f t="shared" si="19"/>
        <v>17616</v>
      </c>
      <c r="BY51" s="241">
        <f t="shared" si="19"/>
        <v>19154</v>
      </c>
      <c r="BZ51" s="245">
        <f t="shared" si="19"/>
        <v>21342</v>
      </c>
      <c r="CA51" s="241">
        <f t="shared" si="19"/>
        <v>20585</v>
      </c>
      <c r="CB51" s="241">
        <f t="shared" si="19"/>
        <v>19679</v>
      </c>
      <c r="CC51" s="241">
        <f t="shared" ref="CC51" si="20">CC48+CC49</f>
        <v>18990</v>
      </c>
    </row>
    <row r="52" spans="1:81" s="52" customFormat="1" ht="11.25">
      <c r="A52" s="69"/>
      <c r="B52" s="69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70"/>
      <c r="AH52" s="170"/>
      <c r="AI52" s="170"/>
      <c r="AJ52" s="170"/>
      <c r="AK52" s="170"/>
      <c r="AL52" s="170"/>
      <c r="AM52" s="170"/>
      <c r="AN52" s="170"/>
      <c r="AO52" s="170"/>
      <c r="AP52" s="170"/>
      <c r="AQ52" s="170"/>
      <c r="AR52" s="170"/>
      <c r="AS52" s="170"/>
      <c r="AT52" s="170"/>
      <c r="AU52" s="170"/>
      <c r="AV52" s="170"/>
      <c r="AW52" s="170"/>
      <c r="AX52" s="170"/>
      <c r="AY52" s="170"/>
      <c r="AZ52" s="170"/>
      <c r="BA52" s="170"/>
      <c r="BB52" s="170"/>
      <c r="BC52" s="15"/>
      <c r="BD52" s="15"/>
      <c r="BE52" s="15"/>
      <c r="BF52" s="15"/>
      <c r="BG52" s="14"/>
      <c r="BH52" s="15"/>
      <c r="BI52" s="15"/>
      <c r="BJ52" s="56"/>
      <c r="BK52" s="15"/>
      <c r="BL52" s="15"/>
      <c r="BM52" s="15"/>
      <c r="BN52" s="15"/>
      <c r="BO52" s="14"/>
      <c r="BP52" s="15"/>
      <c r="BQ52" s="15"/>
      <c r="BR52" s="56"/>
      <c r="BS52" s="15"/>
      <c r="BT52" s="15"/>
      <c r="BU52" s="15"/>
      <c r="BV52" s="15"/>
      <c r="BW52" s="14"/>
      <c r="BX52" s="15"/>
      <c r="BY52" s="15"/>
      <c r="BZ52" s="56"/>
      <c r="CA52" s="15"/>
      <c r="CB52" s="15"/>
      <c r="CC52" s="15"/>
    </row>
    <row r="53" spans="1:81" s="66" customFormat="1" ht="11.25">
      <c r="A53" s="48" t="s">
        <v>354</v>
      </c>
      <c r="B53" s="48" t="s">
        <v>355</v>
      </c>
      <c r="C53" s="322"/>
      <c r="D53" s="322"/>
      <c r="E53" s="322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241">
        <f t="shared" ref="BC53:BN53" si="21">BC41+BC51</f>
        <v>171241</v>
      </c>
      <c r="BD53" s="241">
        <f t="shared" si="21"/>
        <v>180639</v>
      </c>
      <c r="BE53" s="241">
        <f t="shared" si="21"/>
        <v>184860</v>
      </c>
      <c r="BF53" s="241">
        <f t="shared" si="21"/>
        <v>186596</v>
      </c>
      <c r="BG53" s="240">
        <f t="shared" si="21"/>
        <v>194821</v>
      </c>
      <c r="BH53" s="241">
        <f t="shared" si="21"/>
        <v>197282</v>
      </c>
      <c r="BI53" s="241">
        <f t="shared" si="21"/>
        <v>200543</v>
      </c>
      <c r="BJ53" s="245">
        <f t="shared" si="21"/>
        <v>201654</v>
      </c>
      <c r="BK53" s="241">
        <f t="shared" si="21"/>
        <v>210069</v>
      </c>
      <c r="BL53" s="241">
        <f t="shared" si="21"/>
        <v>212395</v>
      </c>
      <c r="BM53" s="241">
        <f t="shared" si="21"/>
        <v>213012</v>
      </c>
      <c r="BN53" s="241">
        <f t="shared" si="21"/>
        <v>217266</v>
      </c>
      <c r="BO53" s="240">
        <f t="shared" ref="BO53:BP53" si="22">BO41+BO51</f>
        <v>227657</v>
      </c>
      <c r="BP53" s="241">
        <f t="shared" si="22"/>
        <v>227736</v>
      </c>
      <c r="BQ53" s="241">
        <f>BQ41+BQ51</f>
        <v>232840</v>
      </c>
      <c r="BR53" s="245">
        <f>BR41+BR51</f>
        <v>245361</v>
      </c>
      <c r="BS53" s="241">
        <f>BS41+BS51</f>
        <v>252721</v>
      </c>
      <c r="BT53" s="241">
        <f t="shared" ref="BT53:BU53" si="23">BT41+BT51</f>
        <v>249278</v>
      </c>
      <c r="BU53" s="241">
        <f t="shared" si="23"/>
        <v>254420</v>
      </c>
      <c r="BV53" s="241">
        <f t="shared" ref="BV53" si="24">BV41+BV51</f>
        <v>260359</v>
      </c>
      <c r="BW53" s="240">
        <f t="shared" ref="BW53:CB53" si="25">BW41+BW51</f>
        <v>269167</v>
      </c>
      <c r="BX53" s="241">
        <f t="shared" si="25"/>
        <v>281980</v>
      </c>
      <c r="BY53" s="241">
        <f t="shared" si="25"/>
        <v>282996</v>
      </c>
      <c r="BZ53" s="245">
        <f t="shared" si="25"/>
        <v>282025</v>
      </c>
      <c r="CA53" s="241">
        <f t="shared" si="25"/>
        <v>302946</v>
      </c>
      <c r="CB53" s="241">
        <f t="shared" si="25"/>
        <v>313910</v>
      </c>
      <c r="CC53" s="241">
        <f t="shared" ref="CC53" si="26">CC41+CC51</f>
        <v>321596</v>
      </c>
    </row>
    <row r="54" spans="1:81" ht="13.5">
      <c r="A54" s="2"/>
      <c r="B54" s="2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  <c r="AT54" s="159"/>
      <c r="AU54" s="159"/>
      <c r="AV54" s="159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59"/>
      <c r="BN54" s="159"/>
      <c r="BO54" s="159"/>
      <c r="BP54" s="159"/>
      <c r="BQ54" s="159"/>
      <c r="BR54" s="159"/>
      <c r="BS54" s="159"/>
      <c r="BT54" s="159"/>
      <c r="BU54" s="159"/>
      <c r="BV54" s="159"/>
      <c r="BW54" s="159"/>
      <c r="BX54" s="159"/>
      <c r="BY54" s="159"/>
      <c r="BZ54" s="159"/>
      <c r="CA54" s="159"/>
      <c r="CB54" s="159"/>
      <c r="CC54" s="159"/>
    </row>
    <row r="55" spans="1:81" ht="13.5" hidden="1" customHeight="1"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S55" s="159"/>
      <c r="AT55" s="159"/>
      <c r="AU55" s="159"/>
      <c r="AW55" s="159"/>
      <c r="AX55" s="159"/>
      <c r="AY55" s="159"/>
      <c r="BA55" s="159"/>
      <c r="BB55" s="159"/>
      <c r="BC55" s="159"/>
      <c r="BE55" s="159"/>
      <c r="BF55" s="159"/>
      <c r="BG55" s="159"/>
      <c r="BI55" s="159"/>
      <c r="BJ55" s="159"/>
      <c r="BK55" s="159"/>
      <c r="BM55" s="159"/>
      <c r="BN55" s="159"/>
      <c r="BO55" s="159"/>
      <c r="BQ55" s="159"/>
      <c r="BR55" s="159"/>
    </row>
    <row r="56" spans="1:81" ht="13.5">
      <c r="BQ56" s="159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BD20A209-6D85-459C-91B7-919A0A514CC4}"/>
    <hyperlink ref="A1" location="'Spis tresci_Table of content'!A1" display="Go back to Table of content" xr:uid="{5961B94E-F2AD-4458-AC29-E059451C126D}"/>
    <hyperlink ref="B1" location="'Spis tresci_Table of content'!A1" display="Powrót do spisu treści" xr:uid="{0DD5BAB1-0E98-4D69-8103-C6973F6138A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3" orientation="landscape" r:id="rId1"/>
  <headerFooter alignWithMargins="0">
    <oddHeader xml:space="preserve">&amp;C&amp;"Times New Roman,Kursywa"&amp;12
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32FD6-4C93-4864-AEA1-07BC37D45E11}">
  <sheetPr>
    <tabColor rgb="FF92D050"/>
  </sheetPr>
  <dimension ref="A1:CE84"/>
  <sheetViews>
    <sheetView showGridLines="0" zoomScaleNormal="100" workbookViewId="0">
      <pane xSplit="2" ySplit="4" topLeftCell="BO5" activePane="bottomRight" state="frozen"/>
      <selection pane="topRight" activeCell="C1" sqref="C1"/>
      <selection pane="bottomLeft" activeCell="A5" sqref="A5"/>
      <selection pane="bottomRight" activeCell="CC21" sqref="CC21"/>
    </sheetView>
  </sheetViews>
  <sheetFormatPr defaultColWidth="0" defaultRowHeight="12.75" zeroHeight="1"/>
  <cols>
    <col min="1" max="1" width="61.5703125" style="106" customWidth="1"/>
    <col min="2" max="2" width="54.42578125" style="106" customWidth="1"/>
    <col min="3" max="41" width="8.85546875" style="106" hidden="1" customWidth="1"/>
    <col min="42" max="58" width="8.7109375" style="106" hidden="1" customWidth="1"/>
    <col min="59" max="83" width="8.7109375" style="106" customWidth="1"/>
    <col min="84" max="16384" width="8.7109375" style="106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53"/>
      <c r="AY1" s="5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81" ht="15">
      <c r="A2" s="54" t="s">
        <v>2</v>
      </c>
      <c r="B2" s="54" t="s">
        <v>3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353"/>
      <c r="AY2" s="52"/>
      <c r="AZ2" s="52"/>
      <c r="BA2" s="52"/>
      <c r="BB2" s="52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</row>
    <row r="3" spans="1:81" ht="13.5">
      <c r="A3" s="418" t="s">
        <v>223</v>
      </c>
      <c r="B3" s="418" t="s">
        <v>65</v>
      </c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58"/>
      <c r="AQ3" s="419"/>
      <c r="AR3" s="419"/>
      <c r="AS3" s="419"/>
      <c r="AT3" s="419"/>
      <c r="AU3" s="420"/>
      <c r="AV3" s="420"/>
      <c r="AW3" s="420"/>
      <c r="AX3" s="417"/>
      <c r="AY3" s="420"/>
      <c r="AZ3" s="420"/>
      <c r="BA3" s="420"/>
      <c r="BB3" s="417"/>
      <c r="BC3" s="414">
        <v>2020</v>
      </c>
      <c r="BD3" s="415"/>
      <c r="BE3" s="415"/>
      <c r="BF3" s="416"/>
      <c r="BG3" s="414">
        <v>2021</v>
      </c>
      <c r="BH3" s="415"/>
      <c r="BI3" s="415"/>
      <c r="BJ3" s="416"/>
      <c r="BK3" s="414">
        <v>2022</v>
      </c>
      <c r="BL3" s="415"/>
      <c r="BM3" s="415"/>
      <c r="BN3" s="416"/>
      <c r="BO3" s="414">
        <v>2023</v>
      </c>
      <c r="BP3" s="415"/>
      <c r="BQ3" s="415"/>
      <c r="BR3" s="416"/>
      <c r="BS3" s="414">
        <v>2024</v>
      </c>
      <c r="BT3" s="415"/>
      <c r="BU3" s="415"/>
      <c r="BV3" s="416"/>
      <c r="BW3" s="414">
        <v>2025</v>
      </c>
      <c r="BX3" s="415"/>
      <c r="BY3" s="415"/>
      <c r="BZ3" s="416"/>
      <c r="CA3" s="414">
        <v>2026</v>
      </c>
      <c r="CB3" s="415"/>
      <c r="CC3" s="415"/>
    </row>
    <row r="4" spans="1:81" ht="13.5">
      <c r="A4" s="418"/>
      <c r="B4" s="418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49"/>
      <c r="AH4" s="349"/>
      <c r="AI4" s="349"/>
      <c r="AJ4" s="349"/>
      <c r="AK4" s="349"/>
      <c r="AL4" s="349"/>
      <c r="AM4" s="349"/>
      <c r="AN4" s="349"/>
      <c r="AO4" s="349"/>
      <c r="AP4" s="359"/>
      <c r="AQ4" s="359"/>
      <c r="AR4" s="359"/>
      <c r="AS4" s="359"/>
      <c r="AT4" s="359"/>
      <c r="AU4" s="359"/>
      <c r="AV4" s="359"/>
      <c r="AW4" s="359"/>
      <c r="AX4" s="359"/>
      <c r="AY4" s="359"/>
      <c r="AZ4" s="359"/>
      <c r="BA4" s="359"/>
      <c r="BB4" s="359"/>
      <c r="BC4" s="136" t="s">
        <v>6</v>
      </c>
      <c r="BD4" s="136" t="s">
        <v>7</v>
      </c>
      <c r="BE4" s="136" t="s">
        <v>8</v>
      </c>
      <c r="BF4" s="136" t="s">
        <v>9</v>
      </c>
      <c r="BG4" s="137" t="s">
        <v>6</v>
      </c>
      <c r="BH4" s="136" t="s">
        <v>7</v>
      </c>
      <c r="BI4" s="136" t="s">
        <v>8</v>
      </c>
      <c r="BJ4" s="136" t="s">
        <v>9</v>
      </c>
      <c r="BK4" s="137" t="s">
        <v>6</v>
      </c>
      <c r="BL4" s="136" t="s">
        <v>7</v>
      </c>
      <c r="BM4" s="136" t="s">
        <v>8</v>
      </c>
      <c r="BN4" s="136" t="s">
        <v>9</v>
      </c>
      <c r="BO4" s="137" t="s">
        <v>6</v>
      </c>
      <c r="BP4" s="136" t="s">
        <v>7</v>
      </c>
      <c r="BQ4" s="136" t="s">
        <v>8</v>
      </c>
      <c r="BR4" s="136" t="s">
        <v>9</v>
      </c>
      <c r="BS4" s="137" t="s">
        <v>6</v>
      </c>
      <c r="BT4" s="136" t="s">
        <v>7</v>
      </c>
      <c r="BU4" s="136" t="s">
        <v>8</v>
      </c>
      <c r="BV4" s="136" t="s">
        <v>9</v>
      </c>
      <c r="BW4" s="137" t="s">
        <v>6</v>
      </c>
      <c r="BX4" s="136" t="s">
        <v>7</v>
      </c>
      <c r="BY4" s="136" t="s">
        <v>8</v>
      </c>
      <c r="BZ4" s="269" t="s">
        <v>9</v>
      </c>
      <c r="CA4" s="136" t="s">
        <v>6</v>
      </c>
      <c r="CB4" s="136" t="s">
        <v>7</v>
      </c>
      <c r="CC4" s="136" t="s">
        <v>8</v>
      </c>
    </row>
    <row r="5" spans="1:81" ht="22.5">
      <c r="A5" s="138" t="s">
        <v>10</v>
      </c>
      <c r="B5" s="138" t="s">
        <v>11</v>
      </c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0"/>
      <c r="AD5" s="350"/>
      <c r="AE5" s="350"/>
      <c r="AF5" s="350"/>
      <c r="AG5" s="350"/>
      <c r="AH5" s="350"/>
      <c r="AI5" s="350"/>
      <c r="AJ5" s="350"/>
      <c r="AK5" s="350"/>
      <c r="AL5" s="350"/>
      <c r="AM5" s="350"/>
      <c r="AN5" s="350"/>
      <c r="AO5" s="35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139" t="s">
        <v>224</v>
      </c>
      <c r="BD5" s="139" t="s">
        <v>224</v>
      </c>
      <c r="BE5" s="139" t="s">
        <v>224</v>
      </c>
      <c r="BF5" s="139" t="s">
        <v>224</v>
      </c>
      <c r="BG5" s="140" t="s">
        <v>224</v>
      </c>
      <c r="BH5" s="139" t="s">
        <v>224</v>
      </c>
      <c r="BI5" s="139" t="s">
        <v>224</v>
      </c>
      <c r="BJ5" s="139" t="s">
        <v>224</v>
      </c>
      <c r="BK5" s="140" t="s">
        <v>224</v>
      </c>
      <c r="BL5" s="139" t="s">
        <v>224</v>
      </c>
      <c r="BM5" s="139" t="s">
        <v>224</v>
      </c>
      <c r="BN5" s="139" t="s">
        <v>224</v>
      </c>
      <c r="BO5" s="140" t="s">
        <v>224</v>
      </c>
      <c r="BP5" s="139" t="s">
        <v>224</v>
      </c>
      <c r="BQ5" s="139" t="s">
        <v>224</v>
      </c>
      <c r="BR5" s="139" t="s">
        <v>224</v>
      </c>
      <c r="BS5" s="140" t="s">
        <v>224</v>
      </c>
      <c r="BT5" s="139" t="s">
        <v>224</v>
      </c>
      <c r="BU5" s="139" t="s">
        <v>224</v>
      </c>
      <c r="BV5" s="139" t="s">
        <v>224</v>
      </c>
      <c r="BW5" s="140" t="s">
        <v>224</v>
      </c>
      <c r="BX5" s="139" t="s">
        <v>224</v>
      </c>
      <c r="BY5" s="139" t="s">
        <v>224</v>
      </c>
      <c r="BZ5" s="270" t="s">
        <v>224</v>
      </c>
      <c r="CA5" s="139" t="s">
        <v>224</v>
      </c>
      <c r="CB5" s="139" t="s">
        <v>224</v>
      </c>
      <c r="CC5" s="139" t="s">
        <v>224</v>
      </c>
    </row>
    <row r="6" spans="1:81">
      <c r="A6" s="141" t="s">
        <v>225</v>
      </c>
      <c r="B6" s="142" t="s">
        <v>226</v>
      </c>
      <c r="C6" s="351"/>
      <c r="D6" s="351"/>
      <c r="E6" s="351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1"/>
      <c r="S6" s="351"/>
      <c r="T6" s="351"/>
      <c r="U6" s="351"/>
      <c r="V6" s="351"/>
      <c r="W6" s="351"/>
      <c r="X6" s="351"/>
      <c r="Y6" s="351"/>
      <c r="Z6" s="351"/>
      <c r="AA6" s="351"/>
      <c r="AB6" s="351"/>
      <c r="AC6" s="351"/>
      <c r="AD6" s="351"/>
      <c r="AE6" s="351"/>
      <c r="AF6" s="351"/>
      <c r="AG6" s="351"/>
      <c r="AH6" s="351"/>
      <c r="AI6" s="351"/>
      <c r="AJ6" s="351"/>
      <c r="AK6" s="351"/>
      <c r="AL6" s="351"/>
      <c r="AM6" s="351"/>
      <c r="AN6" s="351"/>
      <c r="AO6" s="351"/>
      <c r="AP6" s="156"/>
      <c r="AQ6" s="156"/>
      <c r="AR6" s="156"/>
      <c r="AS6" s="156"/>
      <c r="AT6" s="156"/>
      <c r="AU6" s="156"/>
      <c r="AV6" s="156"/>
      <c r="AW6" s="156"/>
      <c r="AX6" s="156"/>
      <c r="AY6" s="156"/>
      <c r="AZ6" s="156"/>
      <c r="BA6" s="156"/>
      <c r="BB6" s="156"/>
      <c r="BC6" s="143">
        <f t="shared" ref="BC6:BP6" si="0">BC61</f>
        <v>123460</v>
      </c>
      <c r="BD6" s="143">
        <f t="shared" si="0"/>
        <v>120598</v>
      </c>
      <c r="BE6" s="143">
        <f t="shared" si="0"/>
        <v>122382</v>
      </c>
      <c r="BF6" s="143">
        <f t="shared" si="0"/>
        <v>124655</v>
      </c>
      <c r="BG6" s="298">
        <f t="shared" si="0"/>
        <v>129453</v>
      </c>
      <c r="BH6" s="299">
        <f t="shared" si="0"/>
        <v>133769</v>
      </c>
      <c r="BI6" s="299">
        <f t="shared" si="0"/>
        <v>141169</v>
      </c>
      <c r="BJ6" s="299">
        <f t="shared" si="0"/>
        <v>146536</v>
      </c>
      <c r="BK6" s="298">
        <f t="shared" si="0"/>
        <v>149710</v>
      </c>
      <c r="BL6" s="299">
        <f t="shared" si="0"/>
        <v>152118</v>
      </c>
      <c r="BM6" s="299">
        <f t="shared" si="0"/>
        <v>154350</v>
      </c>
      <c r="BN6" s="299">
        <f t="shared" si="0"/>
        <v>154975</v>
      </c>
      <c r="BO6" s="298">
        <f t="shared" si="0"/>
        <v>156051</v>
      </c>
      <c r="BP6" s="299">
        <f t="shared" si="0"/>
        <v>156213</v>
      </c>
      <c r="BQ6" s="299">
        <f>BQ61</f>
        <v>158086</v>
      </c>
      <c r="BR6" s="299">
        <f>BR61</f>
        <v>156521</v>
      </c>
      <c r="BS6" s="298">
        <f>BS61</f>
        <v>158426</v>
      </c>
      <c r="BT6" s="299">
        <f t="shared" ref="BT6:BU6" si="1">BT61</f>
        <v>161385</v>
      </c>
      <c r="BU6" s="299">
        <f t="shared" si="1"/>
        <v>163292</v>
      </c>
      <c r="BV6" s="299">
        <f t="shared" ref="BV6" si="2">BV61</f>
        <v>165637</v>
      </c>
      <c r="BW6" s="298">
        <f t="shared" ref="BW6:CB6" si="3">BW61</f>
        <v>168133</v>
      </c>
      <c r="BX6" s="299">
        <f t="shared" si="3"/>
        <v>172221</v>
      </c>
      <c r="BY6" s="299">
        <f t="shared" si="3"/>
        <v>174662</v>
      </c>
      <c r="BZ6" s="300">
        <f t="shared" si="3"/>
        <v>180309</v>
      </c>
      <c r="CA6" s="299">
        <f t="shared" si="3"/>
        <v>184152</v>
      </c>
      <c r="CB6" s="299">
        <f t="shared" si="3"/>
        <v>188750</v>
      </c>
      <c r="CC6" s="299">
        <f t="shared" ref="CC6" si="4">CC61</f>
        <v>189694</v>
      </c>
    </row>
    <row r="7" spans="1:81">
      <c r="A7" s="141" t="s">
        <v>227</v>
      </c>
      <c r="B7" s="610" t="s">
        <v>228</v>
      </c>
      <c r="C7" s="611"/>
      <c r="D7" s="611"/>
      <c r="E7" s="611"/>
      <c r="F7" s="611"/>
      <c r="G7" s="611"/>
      <c r="H7" s="611"/>
      <c r="I7" s="611"/>
      <c r="J7" s="611"/>
      <c r="K7" s="611"/>
      <c r="L7" s="611"/>
      <c r="M7" s="611"/>
      <c r="N7" s="611"/>
      <c r="O7" s="611"/>
      <c r="P7" s="611"/>
      <c r="Q7" s="611"/>
      <c r="R7" s="611"/>
      <c r="S7" s="611"/>
      <c r="T7" s="611"/>
      <c r="U7" s="611"/>
      <c r="V7" s="611"/>
      <c r="W7" s="611"/>
      <c r="X7" s="611"/>
      <c r="Y7" s="611"/>
      <c r="Z7" s="611"/>
      <c r="AA7" s="611"/>
      <c r="AB7" s="611"/>
      <c r="AC7" s="611"/>
      <c r="AD7" s="611"/>
      <c r="AE7" s="611"/>
      <c r="AF7" s="611"/>
      <c r="AG7" s="611"/>
      <c r="AH7" s="611"/>
      <c r="AI7" s="611"/>
      <c r="AJ7" s="611"/>
      <c r="AK7" s="611"/>
      <c r="AL7" s="611"/>
      <c r="AM7" s="611"/>
      <c r="AN7" s="611"/>
      <c r="AO7" s="611"/>
      <c r="AP7" s="612"/>
      <c r="AQ7" s="612"/>
      <c r="AR7" s="612"/>
      <c r="AS7" s="612"/>
      <c r="AT7" s="612"/>
      <c r="AU7" s="612"/>
      <c r="AV7" s="612"/>
      <c r="AW7" s="612"/>
      <c r="AX7" s="612"/>
      <c r="AY7" s="612"/>
      <c r="AZ7" s="612"/>
      <c r="BA7" s="612"/>
      <c r="BB7" s="612"/>
      <c r="BC7" s="613">
        <v>149</v>
      </c>
      <c r="BD7" s="613">
        <v>233</v>
      </c>
      <c r="BE7" s="613">
        <v>220</v>
      </c>
      <c r="BF7" s="613">
        <v>106</v>
      </c>
      <c r="BG7" s="614">
        <v>100</v>
      </c>
      <c r="BH7" s="615">
        <v>94</v>
      </c>
      <c r="BI7" s="615">
        <v>87</v>
      </c>
      <c r="BJ7" s="615">
        <v>78</v>
      </c>
      <c r="BK7" s="614">
        <v>73</v>
      </c>
      <c r="BL7" s="615">
        <v>63</v>
      </c>
      <c r="BM7" s="615">
        <v>60</v>
      </c>
      <c r="BN7" s="615">
        <v>55</v>
      </c>
      <c r="BO7" s="614">
        <v>50</v>
      </c>
      <c r="BP7" s="615">
        <v>42</v>
      </c>
      <c r="BQ7" s="615">
        <v>41</v>
      </c>
      <c r="BR7" s="615">
        <v>39</v>
      </c>
      <c r="BS7" s="614">
        <v>27</v>
      </c>
      <c r="BT7" s="615">
        <v>26</v>
      </c>
      <c r="BU7" s="615">
        <v>24</v>
      </c>
      <c r="BV7" s="615">
        <v>21</v>
      </c>
      <c r="BW7" s="614">
        <v>12</v>
      </c>
      <c r="BX7" s="615">
        <v>11</v>
      </c>
      <c r="BY7" s="615">
        <v>10</v>
      </c>
      <c r="BZ7" s="616">
        <v>7</v>
      </c>
      <c r="CA7" s="615">
        <v>7</v>
      </c>
      <c r="CB7" s="615">
        <v>6</v>
      </c>
      <c r="CC7" s="615">
        <v>5</v>
      </c>
    </row>
    <row r="8" spans="1:81" s="651" customFormat="1">
      <c r="A8" s="644" t="s">
        <v>67</v>
      </c>
      <c r="B8" s="644" t="s">
        <v>68</v>
      </c>
      <c r="C8" s="645"/>
      <c r="D8" s="645"/>
      <c r="E8" s="645"/>
      <c r="F8" s="645"/>
      <c r="G8" s="645"/>
      <c r="H8" s="645"/>
      <c r="I8" s="645"/>
      <c r="J8" s="645"/>
      <c r="K8" s="645"/>
      <c r="L8" s="645"/>
      <c r="M8" s="645"/>
      <c r="N8" s="645"/>
      <c r="O8" s="645"/>
      <c r="P8" s="645"/>
      <c r="Q8" s="645"/>
      <c r="R8" s="645"/>
      <c r="S8" s="645"/>
      <c r="T8" s="645"/>
      <c r="U8" s="645"/>
      <c r="V8" s="645"/>
      <c r="W8" s="645"/>
      <c r="X8" s="645"/>
      <c r="Y8" s="645"/>
      <c r="Z8" s="645"/>
      <c r="AA8" s="645"/>
      <c r="AB8" s="645"/>
      <c r="AC8" s="645"/>
      <c r="AD8" s="645"/>
      <c r="AE8" s="645"/>
      <c r="AF8" s="645"/>
      <c r="AG8" s="645"/>
      <c r="AH8" s="645"/>
      <c r="AI8" s="645"/>
      <c r="AJ8" s="645"/>
      <c r="AK8" s="645"/>
      <c r="AL8" s="645"/>
      <c r="AM8" s="645"/>
      <c r="AN8" s="645"/>
      <c r="AO8" s="645"/>
      <c r="AP8" s="646"/>
      <c r="AQ8" s="646"/>
      <c r="AR8" s="646"/>
      <c r="AS8" s="646"/>
      <c r="AT8" s="646"/>
      <c r="AU8" s="646"/>
      <c r="AV8" s="646"/>
      <c r="AW8" s="646"/>
      <c r="AX8" s="646"/>
      <c r="AY8" s="646"/>
      <c r="AZ8" s="646"/>
      <c r="BA8" s="646"/>
      <c r="BB8" s="646"/>
      <c r="BC8" s="647">
        <f t="shared" ref="BC8:BQ8" si="5">SUM(BC6:BC7)</f>
        <v>123609</v>
      </c>
      <c r="BD8" s="647">
        <f t="shared" si="5"/>
        <v>120831</v>
      </c>
      <c r="BE8" s="647">
        <f t="shared" si="5"/>
        <v>122602</v>
      </c>
      <c r="BF8" s="647">
        <f t="shared" si="5"/>
        <v>124761</v>
      </c>
      <c r="BG8" s="648">
        <f t="shared" si="5"/>
        <v>129553</v>
      </c>
      <c r="BH8" s="649">
        <f t="shared" si="5"/>
        <v>133863</v>
      </c>
      <c r="BI8" s="649">
        <f t="shared" si="5"/>
        <v>141256</v>
      </c>
      <c r="BJ8" s="649">
        <f t="shared" si="5"/>
        <v>146614</v>
      </c>
      <c r="BK8" s="648">
        <f t="shared" si="5"/>
        <v>149783</v>
      </c>
      <c r="BL8" s="649">
        <f t="shared" si="5"/>
        <v>152181</v>
      </c>
      <c r="BM8" s="649">
        <f t="shared" si="5"/>
        <v>154410</v>
      </c>
      <c r="BN8" s="649">
        <f t="shared" si="5"/>
        <v>155030</v>
      </c>
      <c r="BO8" s="648">
        <f t="shared" si="5"/>
        <v>156101</v>
      </c>
      <c r="BP8" s="649">
        <f t="shared" si="5"/>
        <v>156255</v>
      </c>
      <c r="BQ8" s="649">
        <f t="shared" si="5"/>
        <v>158127</v>
      </c>
      <c r="BR8" s="649">
        <f>SUM(BR6:BR7)</f>
        <v>156560</v>
      </c>
      <c r="BS8" s="648">
        <f>SUM(BS6:BS7)</f>
        <v>158453</v>
      </c>
      <c r="BT8" s="649">
        <f t="shared" ref="BT8:BU8" si="6">SUM(BT6:BT7)</f>
        <v>161411</v>
      </c>
      <c r="BU8" s="649">
        <f t="shared" si="6"/>
        <v>163316</v>
      </c>
      <c r="BV8" s="649">
        <f t="shared" ref="BV8" si="7">SUM(BV6:BV7)</f>
        <v>165658</v>
      </c>
      <c r="BW8" s="648">
        <f t="shared" ref="BW8:CB8" si="8">SUM(BW6:BW7)</f>
        <v>168145</v>
      </c>
      <c r="BX8" s="649">
        <f t="shared" si="8"/>
        <v>172232</v>
      </c>
      <c r="BY8" s="649">
        <f t="shared" si="8"/>
        <v>174672</v>
      </c>
      <c r="BZ8" s="650">
        <f t="shared" si="8"/>
        <v>180316</v>
      </c>
      <c r="CA8" s="649">
        <f t="shared" si="8"/>
        <v>184159</v>
      </c>
      <c r="CB8" s="649">
        <f t="shared" si="8"/>
        <v>188756</v>
      </c>
      <c r="CC8" s="649">
        <f t="shared" ref="CC8" si="9">SUM(CC6:CC7)</f>
        <v>189699</v>
      </c>
    </row>
    <row r="9" spans="1:81">
      <c r="A9" s="144"/>
      <c r="B9" s="619"/>
      <c r="C9" s="620"/>
      <c r="D9" s="620"/>
      <c r="E9" s="620"/>
      <c r="F9" s="620"/>
      <c r="G9" s="620"/>
      <c r="H9" s="620"/>
      <c r="I9" s="620"/>
      <c r="J9" s="620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620"/>
      <c r="AJ9" s="620"/>
      <c r="AK9" s="620"/>
      <c r="AL9" s="620"/>
      <c r="AM9" s="620"/>
      <c r="AN9" s="620"/>
      <c r="AO9" s="620"/>
      <c r="AP9" s="620"/>
      <c r="AQ9" s="620"/>
      <c r="AR9" s="620"/>
      <c r="AS9" s="620"/>
      <c r="AT9" s="620"/>
      <c r="AU9" s="620"/>
      <c r="AV9" s="620"/>
      <c r="AW9" s="620"/>
      <c r="AX9" s="620"/>
      <c r="AY9" s="620"/>
      <c r="AZ9" s="620"/>
      <c r="BA9" s="620"/>
      <c r="BB9" s="620"/>
      <c r="BC9" s="619"/>
      <c r="BD9" s="619"/>
      <c r="BE9" s="619"/>
      <c r="BF9" s="619"/>
      <c r="BG9" s="621"/>
      <c r="BH9" s="619"/>
      <c r="BI9" s="619"/>
      <c r="BJ9" s="619"/>
      <c r="BK9" s="621"/>
      <c r="BL9" s="619"/>
      <c r="BM9" s="619"/>
      <c r="BN9" s="619"/>
      <c r="BO9" s="621"/>
      <c r="BP9" s="619"/>
      <c r="BQ9" s="619"/>
      <c r="BR9" s="619"/>
      <c r="BS9" s="622"/>
      <c r="BT9" s="623"/>
      <c r="BU9" s="623"/>
      <c r="BV9" s="623"/>
      <c r="BW9" s="622"/>
      <c r="BX9" s="623"/>
      <c r="BY9" s="623"/>
      <c r="BZ9" s="624"/>
      <c r="CA9" s="623"/>
      <c r="CB9" s="623"/>
      <c r="CC9" s="623"/>
    </row>
    <row r="10" spans="1:81" s="651" customFormat="1" ht="14.45" customHeight="1">
      <c r="A10" s="652" t="s">
        <v>229</v>
      </c>
      <c r="B10" s="652" t="s">
        <v>230</v>
      </c>
      <c r="C10" s="653"/>
      <c r="D10" s="653"/>
      <c r="E10" s="653"/>
      <c r="F10" s="653"/>
      <c r="G10" s="653"/>
      <c r="H10" s="653"/>
      <c r="I10" s="653"/>
      <c r="J10" s="653"/>
      <c r="K10" s="653"/>
      <c r="L10" s="653"/>
      <c r="M10" s="653"/>
      <c r="N10" s="653"/>
      <c r="O10" s="653"/>
      <c r="P10" s="653"/>
      <c r="Q10" s="653"/>
      <c r="R10" s="653"/>
      <c r="S10" s="653"/>
      <c r="T10" s="653"/>
      <c r="U10" s="653"/>
      <c r="V10" s="653"/>
      <c r="W10" s="653"/>
      <c r="X10" s="653"/>
      <c r="Y10" s="653"/>
      <c r="Z10" s="653"/>
      <c r="AA10" s="653"/>
      <c r="AB10" s="653"/>
      <c r="AC10" s="653"/>
      <c r="AD10" s="653"/>
      <c r="AE10" s="653"/>
      <c r="AF10" s="653"/>
      <c r="AG10" s="653"/>
      <c r="AH10" s="653"/>
      <c r="AI10" s="653"/>
      <c r="AJ10" s="653"/>
      <c r="AK10" s="653"/>
      <c r="AL10" s="653"/>
      <c r="AM10" s="653"/>
      <c r="AN10" s="653"/>
      <c r="AO10" s="653"/>
      <c r="AP10" s="654"/>
      <c r="AQ10" s="655"/>
      <c r="AR10" s="655"/>
      <c r="AS10" s="655"/>
      <c r="AT10" s="655"/>
      <c r="AU10" s="656"/>
      <c r="AV10" s="656"/>
      <c r="AW10" s="656"/>
      <c r="AX10" s="657"/>
      <c r="AY10" s="656"/>
      <c r="AZ10" s="656"/>
      <c r="BA10" s="656"/>
      <c r="BB10" s="657"/>
      <c r="BC10" s="658">
        <v>2020</v>
      </c>
      <c r="BD10" s="659"/>
      <c r="BE10" s="659"/>
      <c r="BF10" s="657"/>
      <c r="BG10" s="658">
        <v>2021</v>
      </c>
      <c r="BH10" s="659"/>
      <c r="BI10" s="659"/>
      <c r="BJ10" s="657"/>
      <c r="BK10" s="658">
        <v>2022</v>
      </c>
      <c r="BL10" s="659"/>
      <c r="BM10" s="659"/>
      <c r="BN10" s="657"/>
      <c r="BO10" s="658">
        <v>2023</v>
      </c>
      <c r="BP10" s="659"/>
      <c r="BQ10" s="659"/>
      <c r="BR10" s="659"/>
      <c r="BS10" s="658">
        <v>2024</v>
      </c>
      <c r="BT10" s="659"/>
      <c r="BU10" s="659"/>
      <c r="BV10" s="660"/>
      <c r="BW10" s="658">
        <v>2025</v>
      </c>
      <c r="BX10" s="659"/>
      <c r="BY10" s="659"/>
      <c r="BZ10" s="660"/>
      <c r="CA10" s="658">
        <v>2026</v>
      </c>
      <c r="CB10" s="659"/>
      <c r="CC10" s="659"/>
    </row>
    <row r="11" spans="1:81" s="651" customFormat="1" ht="13.5">
      <c r="A11" s="652"/>
      <c r="B11" s="652"/>
      <c r="C11" s="653"/>
      <c r="D11" s="653"/>
      <c r="E11" s="653"/>
      <c r="F11" s="653"/>
      <c r="G11" s="653"/>
      <c r="H11" s="653"/>
      <c r="I11" s="653"/>
      <c r="J11" s="653"/>
      <c r="K11" s="653"/>
      <c r="L11" s="653"/>
      <c r="M11" s="653"/>
      <c r="N11" s="653"/>
      <c r="O11" s="653"/>
      <c r="P11" s="653"/>
      <c r="Q11" s="653"/>
      <c r="R11" s="653"/>
      <c r="S11" s="653"/>
      <c r="T11" s="653"/>
      <c r="U11" s="653"/>
      <c r="V11" s="653"/>
      <c r="W11" s="653"/>
      <c r="X11" s="653"/>
      <c r="Y11" s="653"/>
      <c r="Z11" s="653"/>
      <c r="AA11" s="653"/>
      <c r="AB11" s="653"/>
      <c r="AC11" s="653"/>
      <c r="AD11" s="653"/>
      <c r="AE11" s="653"/>
      <c r="AF11" s="653"/>
      <c r="AG11" s="653"/>
      <c r="AH11" s="653"/>
      <c r="AI11" s="653"/>
      <c r="AJ11" s="653"/>
      <c r="AK11" s="653"/>
      <c r="AL11" s="653"/>
      <c r="AM11" s="653"/>
      <c r="AN11" s="653"/>
      <c r="AO11" s="653"/>
      <c r="AP11" s="661"/>
      <c r="AQ11" s="661"/>
      <c r="AR11" s="661"/>
      <c r="AS11" s="661"/>
      <c r="AT11" s="661"/>
      <c r="AU11" s="661"/>
      <c r="AV11" s="661"/>
      <c r="AW11" s="661"/>
      <c r="AX11" s="661"/>
      <c r="AY11" s="661"/>
      <c r="AZ11" s="661"/>
      <c r="BA11" s="661"/>
      <c r="BB11" s="661"/>
      <c r="BC11" s="662" t="s">
        <v>6</v>
      </c>
      <c r="BD11" s="662" t="s">
        <v>7</v>
      </c>
      <c r="BE11" s="662" t="s">
        <v>8</v>
      </c>
      <c r="BF11" s="662" t="s">
        <v>9</v>
      </c>
      <c r="BG11" s="663" t="s">
        <v>6</v>
      </c>
      <c r="BH11" s="662" t="s">
        <v>7</v>
      </c>
      <c r="BI11" s="662" t="s">
        <v>8</v>
      </c>
      <c r="BJ11" s="662" t="s">
        <v>9</v>
      </c>
      <c r="BK11" s="663" t="s">
        <v>6</v>
      </c>
      <c r="BL11" s="662" t="s">
        <v>7</v>
      </c>
      <c r="BM11" s="662" t="s">
        <v>8</v>
      </c>
      <c r="BN11" s="662" t="s">
        <v>9</v>
      </c>
      <c r="BO11" s="663" t="s">
        <v>6</v>
      </c>
      <c r="BP11" s="662" t="s">
        <v>7</v>
      </c>
      <c r="BQ11" s="662" t="s">
        <v>8</v>
      </c>
      <c r="BR11" s="662" t="s">
        <v>9</v>
      </c>
      <c r="BS11" s="663" t="s">
        <v>6</v>
      </c>
      <c r="BT11" s="662" t="s">
        <v>7</v>
      </c>
      <c r="BU11" s="662" t="s">
        <v>8</v>
      </c>
      <c r="BV11" s="662" t="s">
        <v>9</v>
      </c>
      <c r="BW11" s="663" t="s">
        <v>6</v>
      </c>
      <c r="BX11" s="662" t="s">
        <v>7</v>
      </c>
      <c r="BY11" s="662" t="s">
        <v>8</v>
      </c>
      <c r="BZ11" s="664" t="s">
        <v>9</v>
      </c>
      <c r="CA11" s="662" t="s">
        <v>6</v>
      </c>
      <c r="CB11" s="662" t="s">
        <v>7</v>
      </c>
      <c r="CC11" s="662" t="s">
        <v>8</v>
      </c>
    </row>
    <row r="12" spans="1:81">
      <c r="A12" s="146"/>
      <c r="B12" s="625"/>
      <c r="C12" s="626"/>
      <c r="D12" s="626"/>
      <c r="E12" s="626"/>
      <c r="F12" s="626"/>
      <c r="G12" s="626"/>
      <c r="H12" s="626"/>
      <c r="I12" s="626"/>
      <c r="J12" s="626"/>
      <c r="K12" s="626"/>
      <c r="L12" s="626"/>
      <c r="M12" s="626"/>
      <c r="N12" s="626"/>
      <c r="O12" s="626"/>
      <c r="P12" s="626"/>
      <c r="Q12" s="626"/>
      <c r="R12" s="626"/>
      <c r="S12" s="626"/>
      <c r="T12" s="626"/>
      <c r="U12" s="626"/>
      <c r="V12" s="626"/>
      <c r="W12" s="626"/>
      <c r="X12" s="626"/>
      <c r="Y12" s="626"/>
      <c r="Z12" s="626"/>
      <c r="AA12" s="626"/>
      <c r="AB12" s="626"/>
      <c r="AC12" s="626"/>
      <c r="AD12" s="626"/>
      <c r="AE12" s="626"/>
      <c r="AF12" s="626"/>
      <c r="AG12" s="626"/>
      <c r="AH12" s="626"/>
      <c r="AI12" s="626"/>
      <c r="AJ12" s="626"/>
      <c r="AK12" s="626"/>
      <c r="AL12" s="626"/>
      <c r="AM12" s="626"/>
      <c r="AN12" s="626"/>
      <c r="AO12" s="626"/>
      <c r="AP12" s="627"/>
      <c r="AQ12" s="627"/>
      <c r="AR12" s="627"/>
      <c r="AS12" s="627"/>
      <c r="AT12" s="627"/>
      <c r="AU12" s="627"/>
      <c r="AV12" s="627"/>
      <c r="AW12" s="627"/>
      <c r="AX12" s="627"/>
      <c r="AY12" s="627"/>
      <c r="AZ12" s="627"/>
      <c r="BA12" s="627"/>
      <c r="BB12" s="627"/>
      <c r="BC12" s="628"/>
      <c r="BD12" s="628"/>
      <c r="BE12" s="628"/>
      <c r="BF12" s="628"/>
      <c r="BG12" s="629"/>
      <c r="BH12" s="628"/>
      <c r="BI12" s="628"/>
      <c r="BJ12" s="628"/>
      <c r="BK12" s="629"/>
      <c r="BL12" s="628"/>
      <c r="BM12" s="628"/>
      <c r="BN12" s="628"/>
      <c r="BO12" s="629"/>
      <c r="BP12" s="628"/>
      <c r="BQ12" s="628"/>
      <c r="BR12" s="628"/>
      <c r="BS12" s="622"/>
      <c r="BT12" s="623"/>
      <c r="BU12" s="623"/>
      <c r="BV12" s="623"/>
      <c r="BW12" s="622"/>
      <c r="BX12" s="623"/>
      <c r="BY12" s="623"/>
      <c r="BZ12" s="624"/>
      <c r="CA12" s="623"/>
      <c r="CB12" s="623"/>
      <c r="CC12" s="623"/>
    </row>
    <row r="13" spans="1:81" s="646" customFormat="1" ht="22.5">
      <c r="A13" s="665" t="s">
        <v>231</v>
      </c>
      <c r="B13" s="665" t="s">
        <v>232</v>
      </c>
      <c r="C13" s="645"/>
      <c r="D13" s="645"/>
      <c r="E13" s="645"/>
      <c r="F13" s="645"/>
      <c r="G13" s="645"/>
      <c r="H13" s="645"/>
      <c r="I13" s="645"/>
      <c r="J13" s="645"/>
      <c r="K13" s="645"/>
      <c r="L13" s="645"/>
      <c r="M13" s="645"/>
      <c r="N13" s="645"/>
      <c r="O13" s="645"/>
      <c r="P13" s="645"/>
      <c r="Q13" s="645"/>
      <c r="R13" s="645"/>
      <c r="S13" s="645"/>
      <c r="T13" s="645"/>
      <c r="U13" s="645"/>
      <c r="V13" s="645"/>
      <c r="W13" s="645"/>
      <c r="X13" s="645"/>
      <c r="Y13" s="645"/>
      <c r="Z13" s="645"/>
      <c r="AA13" s="645"/>
      <c r="AB13" s="645"/>
      <c r="AC13" s="645"/>
      <c r="AD13" s="645"/>
      <c r="AE13" s="645"/>
      <c r="AF13" s="645"/>
      <c r="AG13" s="645"/>
      <c r="AH13" s="645"/>
      <c r="AI13" s="645"/>
      <c r="AJ13" s="645"/>
      <c r="AK13" s="645"/>
      <c r="AL13" s="645"/>
      <c r="AM13" s="645"/>
      <c r="AN13" s="645"/>
      <c r="AO13" s="645"/>
      <c r="BC13" s="666">
        <f t="shared" ref="BC13:BP13" si="10">SUM(BC15,BC31)</f>
        <v>126226</v>
      </c>
      <c r="BD13" s="666">
        <f t="shared" si="10"/>
        <v>123646</v>
      </c>
      <c r="BE13" s="666">
        <f t="shared" si="10"/>
        <v>125568</v>
      </c>
      <c r="BF13" s="666">
        <f t="shared" si="10"/>
        <v>127926</v>
      </c>
      <c r="BG13" s="667">
        <f t="shared" si="10"/>
        <v>132843</v>
      </c>
      <c r="BH13" s="667">
        <f t="shared" si="10"/>
        <v>136777</v>
      </c>
      <c r="BI13" s="667">
        <f t="shared" si="10"/>
        <v>144202</v>
      </c>
      <c r="BJ13" s="667">
        <f t="shared" si="10"/>
        <v>149650</v>
      </c>
      <c r="BK13" s="667">
        <f t="shared" si="10"/>
        <v>152702</v>
      </c>
      <c r="BL13" s="667">
        <f t="shared" si="10"/>
        <v>155315</v>
      </c>
      <c r="BM13" s="667">
        <f t="shared" si="10"/>
        <v>157434</v>
      </c>
      <c r="BN13" s="667">
        <f t="shared" si="10"/>
        <v>158244</v>
      </c>
      <c r="BO13" s="667">
        <f t="shared" si="10"/>
        <v>159419</v>
      </c>
      <c r="BP13" s="667">
        <f t="shared" si="10"/>
        <v>159763</v>
      </c>
      <c r="BQ13" s="667">
        <f>SUM(BQ15,BQ31)</f>
        <v>161815</v>
      </c>
      <c r="BR13" s="667">
        <f>SUM(BR15,BR31)</f>
        <v>160029</v>
      </c>
      <c r="BS13" s="668">
        <f>SUM(BS15,BS31)</f>
        <v>162159</v>
      </c>
      <c r="BT13" s="667">
        <f t="shared" ref="BT13:BU13" si="11">SUM(BT15,BT31)</f>
        <v>165383</v>
      </c>
      <c r="BU13" s="667">
        <f t="shared" si="11"/>
        <v>167360</v>
      </c>
      <c r="BV13" s="667">
        <f t="shared" ref="BV13" si="12">SUM(BV15,BV31)</f>
        <v>169592</v>
      </c>
      <c r="BW13" s="668">
        <f t="shared" ref="BW13:CB13" si="13">SUM(BW15,BW31)</f>
        <v>172322</v>
      </c>
      <c r="BX13" s="667">
        <f t="shared" si="13"/>
        <v>176446</v>
      </c>
      <c r="BY13" s="667">
        <f t="shared" si="13"/>
        <v>179134</v>
      </c>
      <c r="BZ13" s="669">
        <f t="shared" si="13"/>
        <v>184463</v>
      </c>
      <c r="CA13" s="667">
        <f t="shared" si="13"/>
        <v>188482</v>
      </c>
      <c r="CB13" s="667">
        <f t="shared" si="13"/>
        <v>193076</v>
      </c>
      <c r="CC13" s="667">
        <f t="shared" ref="CC13" si="14">SUM(CC15,CC31)</f>
        <v>194131</v>
      </c>
    </row>
    <row r="14" spans="1:81">
      <c r="A14" s="146"/>
      <c r="B14" s="625"/>
      <c r="C14" s="626"/>
      <c r="D14" s="626"/>
      <c r="E14" s="626"/>
      <c r="F14" s="626"/>
      <c r="G14" s="626"/>
      <c r="H14" s="626"/>
      <c r="I14" s="626"/>
      <c r="J14" s="626"/>
      <c r="K14" s="626"/>
      <c r="L14" s="626"/>
      <c r="M14" s="626"/>
      <c r="N14" s="626"/>
      <c r="O14" s="626"/>
      <c r="P14" s="626"/>
      <c r="Q14" s="626"/>
      <c r="R14" s="626"/>
      <c r="S14" s="626"/>
      <c r="T14" s="626"/>
      <c r="U14" s="626"/>
      <c r="V14" s="626"/>
      <c r="W14" s="626"/>
      <c r="X14" s="626"/>
      <c r="Y14" s="626"/>
      <c r="Z14" s="626"/>
      <c r="AA14" s="626"/>
      <c r="AB14" s="626"/>
      <c r="AC14" s="626"/>
      <c r="AD14" s="626"/>
      <c r="AE14" s="626"/>
      <c r="AF14" s="626"/>
      <c r="AG14" s="626"/>
      <c r="AH14" s="626"/>
      <c r="AI14" s="626"/>
      <c r="AJ14" s="626"/>
      <c r="AK14" s="626"/>
      <c r="AL14" s="626"/>
      <c r="AM14" s="626"/>
      <c r="AN14" s="626"/>
      <c r="AO14" s="626"/>
      <c r="AP14" s="627"/>
      <c r="AQ14" s="627"/>
      <c r="AR14" s="627"/>
      <c r="AS14" s="627"/>
      <c r="AT14" s="627"/>
      <c r="AU14" s="627"/>
      <c r="AV14" s="627"/>
      <c r="AW14" s="627"/>
      <c r="AX14" s="627"/>
      <c r="AY14" s="627"/>
      <c r="AZ14" s="627"/>
      <c r="BA14" s="627"/>
      <c r="BB14" s="627"/>
      <c r="BC14" s="628"/>
      <c r="BD14" s="628"/>
      <c r="BE14" s="628"/>
      <c r="BF14" s="628"/>
      <c r="BG14" s="630"/>
      <c r="BH14" s="631"/>
      <c r="BI14" s="631"/>
      <c r="BJ14" s="631"/>
      <c r="BK14" s="630"/>
      <c r="BL14" s="631"/>
      <c r="BM14" s="631"/>
      <c r="BN14" s="631"/>
      <c r="BO14" s="630"/>
      <c r="BP14" s="631"/>
      <c r="BQ14" s="631"/>
      <c r="BR14" s="631"/>
      <c r="BS14" s="630"/>
      <c r="BT14" s="632"/>
      <c r="BU14" s="632"/>
      <c r="BV14" s="632"/>
      <c r="BW14" s="630"/>
      <c r="BX14" s="632"/>
      <c r="BY14" s="632"/>
      <c r="BZ14" s="633"/>
      <c r="CA14" s="632"/>
      <c r="CB14" s="632"/>
      <c r="CC14" s="632"/>
    </row>
    <row r="15" spans="1:81" s="646" customFormat="1" ht="11.25">
      <c r="A15" s="670" t="s">
        <v>233</v>
      </c>
      <c r="B15" s="670" t="s">
        <v>234</v>
      </c>
      <c r="C15" s="645"/>
      <c r="D15" s="645"/>
      <c r="E15" s="645"/>
      <c r="F15" s="645"/>
      <c r="G15" s="645"/>
      <c r="H15" s="645"/>
      <c r="I15" s="645"/>
      <c r="J15" s="645"/>
      <c r="K15" s="645"/>
      <c r="L15" s="645"/>
      <c r="M15" s="645"/>
      <c r="N15" s="645"/>
      <c r="O15" s="645"/>
      <c r="P15" s="645"/>
      <c r="Q15" s="645"/>
      <c r="R15" s="645"/>
      <c r="S15" s="645"/>
      <c r="T15" s="645"/>
      <c r="U15" s="645"/>
      <c r="V15" s="645"/>
      <c r="W15" s="645"/>
      <c r="X15" s="645"/>
      <c r="Y15" s="645"/>
      <c r="Z15" s="645"/>
      <c r="AA15" s="645"/>
      <c r="AB15" s="645"/>
      <c r="AC15" s="645"/>
      <c r="AD15" s="645"/>
      <c r="AE15" s="645"/>
      <c r="AF15" s="645"/>
      <c r="AG15" s="645"/>
      <c r="AH15" s="645"/>
      <c r="AI15" s="645"/>
      <c r="AJ15" s="645"/>
      <c r="AK15" s="645"/>
      <c r="AL15" s="645"/>
      <c r="AM15" s="645"/>
      <c r="AN15" s="645"/>
      <c r="AO15" s="645"/>
      <c r="BC15" s="671">
        <f t="shared" ref="BC15:BP15" si="15">SUM(BC16:BC18)</f>
        <v>123869</v>
      </c>
      <c r="BD15" s="671">
        <f t="shared" si="15"/>
        <v>121463</v>
      </c>
      <c r="BE15" s="671">
        <f t="shared" si="15"/>
        <v>123745</v>
      </c>
      <c r="BF15" s="671">
        <f t="shared" si="15"/>
        <v>125993</v>
      </c>
      <c r="BG15" s="672">
        <f t="shared" si="15"/>
        <v>130904</v>
      </c>
      <c r="BH15" s="672">
        <f t="shared" si="15"/>
        <v>134620</v>
      </c>
      <c r="BI15" s="672">
        <f t="shared" si="15"/>
        <v>141163</v>
      </c>
      <c r="BJ15" s="672">
        <f t="shared" si="15"/>
        <v>146401</v>
      </c>
      <c r="BK15" s="672">
        <f t="shared" si="15"/>
        <v>150023</v>
      </c>
      <c r="BL15" s="672">
        <f t="shared" si="15"/>
        <v>153761</v>
      </c>
      <c r="BM15" s="672">
        <f t="shared" si="15"/>
        <v>155922</v>
      </c>
      <c r="BN15" s="672">
        <f t="shared" si="15"/>
        <v>156360</v>
      </c>
      <c r="BO15" s="672">
        <f t="shared" si="15"/>
        <v>157979</v>
      </c>
      <c r="BP15" s="672">
        <f t="shared" si="15"/>
        <v>158100</v>
      </c>
      <c r="BQ15" s="672">
        <f>SUM(BQ16:BQ18)</f>
        <v>160272</v>
      </c>
      <c r="BR15" s="672">
        <f>SUM(BR16:BR18)</f>
        <v>158256</v>
      </c>
      <c r="BS15" s="673">
        <f>SUM(BS16:BS18)</f>
        <v>160251</v>
      </c>
      <c r="BT15" s="672">
        <f t="shared" ref="BT15:BU15" si="16">SUM(BT16:BT18)</f>
        <v>163814</v>
      </c>
      <c r="BU15" s="672">
        <f t="shared" si="16"/>
        <v>165699</v>
      </c>
      <c r="BV15" s="672">
        <f t="shared" ref="BV15" si="17">SUM(BV16:BV18)</f>
        <v>167394</v>
      </c>
      <c r="BW15" s="673">
        <f t="shared" ref="BW15:CB15" si="18">SUM(BW16:BW18)</f>
        <v>170419</v>
      </c>
      <c r="BX15" s="672">
        <f t="shared" si="18"/>
        <v>174307</v>
      </c>
      <c r="BY15" s="672">
        <f t="shared" si="18"/>
        <v>177094</v>
      </c>
      <c r="BZ15" s="674">
        <f t="shared" si="18"/>
        <v>181152</v>
      </c>
      <c r="CA15" s="672">
        <f t="shared" si="18"/>
        <v>185195</v>
      </c>
      <c r="CB15" s="672">
        <f t="shared" si="18"/>
        <v>189891</v>
      </c>
      <c r="CC15" s="672">
        <f t="shared" ref="CC15" si="19">SUM(CC16:CC18)</f>
        <v>190478</v>
      </c>
    </row>
    <row r="16" spans="1:81" s="247" customFormat="1" ht="11.25">
      <c r="A16" s="149" t="s">
        <v>115</v>
      </c>
      <c r="B16" s="634" t="s">
        <v>116</v>
      </c>
      <c r="C16" s="635"/>
      <c r="D16" s="635"/>
      <c r="E16" s="635"/>
      <c r="F16" s="635"/>
      <c r="G16" s="635"/>
      <c r="H16" s="635"/>
      <c r="I16" s="635"/>
      <c r="J16" s="635"/>
      <c r="K16" s="635"/>
      <c r="L16" s="635"/>
      <c r="M16" s="635"/>
      <c r="N16" s="635"/>
      <c r="O16" s="635"/>
      <c r="P16" s="635"/>
      <c r="Q16" s="635"/>
      <c r="R16" s="635"/>
      <c r="S16" s="635"/>
      <c r="T16" s="635"/>
      <c r="U16" s="635"/>
      <c r="V16" s="635"/>
      <c r="W16" s="635"/>
      <c r="X16" s="635"/>
      <c r="Y16" s="635"/>
      <c r="Z16" s="635"/>
      <c r="AA16" s="635"/>
      <c r="AB16" s="635"/>
      <c r="AC16" s="635"/>
      <c r="AD16" s="635"/>
      <c r="AE16" s="635"/>
      <c r="AF16" s="635"/>
      <c r="AG16" s="635"/>
      <c r="AH16" s="635"/>
      <c r="AI16" s="635"/>
      <c r="AJ16" s="635"/>
      <c r="AK16" s="635"/>
      <c r="AL16" s="635"/>
      <c r="AM16" s="635"/>
      <c r="AN16" s="635"/>
      <c r="AO16" s="635"/>
      <c r="AP16" s="612"/>
      <c r="AQ16" s="612"/>
      <c r="AR16" s="612"/>
      <c r="AS16" s="612"/>
      <c r="AT16" s="612"/>
      <c r="AU16" s="612"/>
      <c r="AV16" s="612"/>
      <c r="AW16" s="612"/>
      <c r="AX16" s="612"/>
      <c r="AY16" s="612"/>
      <c r="AZ16" s="612"/>
      <c r="BA16" s="612"/>
      <c r="BB16" s="612"/>
      <c r="BC16" s="613">
        <v>61283</v>
      </c>
      <c r="BD16" s="613">
        <v>62527</v>
      </c>
      <c r="BE16" s="613">
        <v>64045</v>
      </c>
      <c r="BF16" s="613">
        <v>65040</v>
      </c>
      <c r="BG16" s="614">
        <v>68072</v>
      </c>
      <c r="BH16" s="615">
        <v>71315</v>
      </c>
      <c r="BI16" s="615">
        <v>74786</v>
      </c>
      <c r="BJ16" s="615">
        <v>77015</v>
      </c>
      <c r="BK16" s="614">
        <v>77491</v>
      </c>
      <c r="BL16" s="615">
        <v>76619</v>
      </c>
      <c r="BM16" s="615">
        <v>74865</v>
      </c>
      <c r="BN16" s="615">
        <v>74500</v>
      </c>
      <c r="BO16" s="614">
        <v>74231</v>
      </c>
      <c r="BP16" s="615">
        <v>75013</v>
      </c>
      <c r="BQ16" s="615">
        <v>75815</v>
      </c>
      <c r="BR16" s="615">
        <v>74528</v>
      </c>
      <c r="BS16" s="614">
        <v>73193</v>
      </c>
      <c r="BT16" s="615">
        <v>75675</v>
      </c>
      <c r="BU16" s="615">
        <v>77226</v>
      </c>
      <c r="BV16" s="615">
        <v>78852</v>
      </c>
      <c r="BW16" s="614">
        <v>80946</v>
      </c>
      <c r="BX16" s="615">
        <v>83507</v>
      </c>
      <c r="BY16" s="615">
        <v>86159</v>
      </c>
      <c r="BZ16" s="616">
        <v>88181</v>
      </c>
      <c r="CA16" s="615">
        <v>90187</v>
      </c>
      <c r="CB16" s="615">
        <v>92144</v>
      </c>
      <c r="CC16" s="615">
        <v>93344</v>
      </c>
    </row>
    <row r="17" spans="1:81" s="247" customFormat="1" ht="11.25">
      <c r="A17" s="149" t="s">
        <v>117</v>
      </c>
      <c r="B17" s="634" t="s">
        <v>118</v>
      </c>
      <c r="C17" s="635"/>
      <c r="D17" s="635"/>
      <c r="E17" s="635"/>
      <c r="F17" s="635"/>
      <c r="G17" s="635"/>
      <c r="H17" s="635"/>
      <c r="I17" s="635"/>
      <c r="J17" s="635"/>
      <c r="K17" s="635"/>
      <c r="L17" s="635"/>
      <c r="M17" s="635"/>
      <c r="N17" s="635"/>
      <c r="O17" s="635"/>
      <c r="P17" s="635"/>
      <c r="Q17" s="635"/>
      <c r="R17" s="635"/>
      <c r="S17" s="635"/>
      <c r="T17" s="635"/>
      <c r="U17" s="635"/>
      <c r="V17" s="635"/>
      <c r="W17" s="635"/>
      <c r="X17" s="635"/>
      <c r="Y17" s="635"/>
      <c r="Z17" s="635"/>
      <c r="AA17" s="635"/>
      <c r="AB17" s="635"/>
      <c r="AC17" s="635"/>
      <c r="AD17" s="635"/>
      <c r="AE17" s="635"/>
      <c r="AF17" s="635"/>
      <c r="AG17" s="635"/>
      <c r="AH17" s="635"/>
      <c r="AI17" s="635"/>
      <c r="AJ17" s="635"/>
      <c r="AK17" s="635"/>
      <c r="AL17" s="635"/>
      <c r="AM17" s="635"/>
      <c r="AN17" s="635"/>
      <c r="AO17" s="635"/>
      <c r="AP17" s="612"/>
      <c r="AQ17" s="612"/>
      <c r="AR17" s="612"/>
      <c r="AS17" s="612"/>
      <c r="AT17" s="612"/>
      <c r="AU17" s="612"/>
      <c r="AV17" s="612"/>
      <c r="AW17" s="612"/>
      <c r="AX17" s="612"/>
      <c r="AY17" s="612"/>
      <c r="AZ17" s="612"/>
      <c r="BA17" s="612"/>
      <c r="BB17" s="612"/>
      <c r="BC17" s="613">
        <v>59611</v>
      </c>
      <c r="BD17" s="613">
        <v>55989</v>
      </c>
      <c r="BE17" s="613">
        <v>56604</v>
      </c>
      <c r="BF17" s="613">
        <v>57635</v>
      </c>
      <c r="BG17" s="614">
        <v>59593</v>
      </c>
      <c r="BH17" s="615">
        <v>60143</v>
      </c>
      <c r="BI17" s="615">
        <v>63303</v>
      </c>
      <c r="BJ17" s="615">
        <v>66440</v>
      </c>
      <c r="BK17" s="614">
        <v>69638</v>
      </c>
      <c r="BL17" s="615">
        <v>74273</v>
      </c>
      <c r="BM17" s="615">
        <v>78138</v>
      </c>
      <c r="BN17" s="615">
        <v>78784</v>
      </c>
      <c r="BO17" s="614">
        <v>80630</v>
      </c>
      <c r="BP17" s="615">
        <v>80022</v>
      </c>
      <c r="BQ17" s="615">
        <v>81314</v>
      </c>
      <c r="BR17" s="615">
        <v>80571</v>
      </c>
      <c r="BS17" s="614">
        <v>83919</v>
      </c>
      <c r="BT17" s="615">
        <v>85090</v>
      </c>
      <c r="BU17" s="615">
        <v>85451</v>
      </c>
      <c r="BV17" s="615">
        <v>85703</v>
      </c>
      <c r="BW17" s="614">
        <v>86677</v>
      </c>
      <c r="BX17" s="615">
        <v>87391</v>
      </c>
      <c r="BY17" s="615">
        <v>87002</v>
      </c>
      <c r="BZ17" s="616">
        <v>89063</v>
      </c>
      <c r="CA17" s="615">
        <v>90265</v>
      </c>
      <c r="CB17" s="615">
        <v>92774</v>
      </c>
      <c r="CC17" s="615">
        <v>92183</v>
      </c>
    </row>
    <row r="18" spans="1:81" s="247" customFormat="1" ht="11.25">
      <c r="A18" s="149" t="s">
        <v>119</v>
      </c>
      <c r="B18" s="634" t="s">
        <v>120</v>
      </c>
      <c r="C18" s="635"/>
      <c r="D18" s="635"/>
      <c r="E18" s="635"/>
      <c r="F18" s="635"/>
      <c r="G18" s="635"/>
      <c r="H18" s="635"/>
      <c r="I18" s="635"/>
      <c r="J18" s="635"/>
      <c r="K18" s="635"/>
      <c r="L18" s="635"/>
      <c r="M18" s="635"/>
      <c r="N18" s="635"/>
      <c r="O18" s="635"/>
      <c r="P18" s="635"/>
      <c r="Q18" s="635"/>
      <c r="R18" s="635"/>
      <c r="S18" s="635"/>
      <c r="T18" s="635"/>
      <c r="U18" s="635"/>
      <c r="V18" s="635"/>
      <c r="W18" s="635"/>
      <c r="X18" s="635"/>
      <c r="Y18" s="635"/>
      <c r="Z18" s="635"/>
      <c r="AA18" s="635"/>
      <c r="AB18" s="635"/>
      <c r="AC18" s="635"/>
      <c r="AD18" s="635"/>
      <c r="AE18" s="635"/>
      <c r="AF18" s="635"/>
      <c r="AG18" s="635"/>
      <c r="AH18" s="635"/>
      <c r="AI18" s="635"/>
      <c r="AJ18" s="635"/>
      <c r="AK18" s="635"/>
      <c r="AL18" s="635"/>
      <c r="AM18" s="635"/>
      <c r="AN18" s="635"/>
      <c r="AO18" s="635"/>
      <c r="AP18" s="612"/>
      <c r="AQ18" s="612"/>
      <c r="AR18" s="612"/>
      <c r="AS18" s="612"/>
      <c r="AT18" s="612"/>
      <c r="AU18" s="612"/>
      <c r="AV18" s="612"/>
      <c r="AW18" s="612"/>
      <c r="AX18" s="612"/>
      <c r="AY18" s="612"/>
      <c r="AZ18" s="612"/>
      <c r="BA18" s="612"/>
      <c r="BB18" s="612"/>
      <c r="BC18" s="613">
        <v>2975</v>
      </c>
      <c r="BD18" s="613">
        <v>2947</v>
      </c>
      <c r="BE18" s="613">
        <v>3096</v>
      </c>
      <c r="BF18" s="613">
        <v>3318</v>
      </c>
      <c r="BG18" s="614">
        <v>3239</v>
      </c>
      <c r="BH18" s="615">
        <v>3162</v>
      </c>
      <c r="BI18" s="615">
        <v>3074</v>
      </c>
      <c r="BJ18" s="615">
        <v>2946</v>
      </c>
      <c r="BK18" s="614">
        <v>2894</v>
      </c>
      <c r="BL18" s="615">
        <v>2869</v>
      </c>
      <c r="BM18" s="615">
        <v>2919</v>
      </c>
      <c r="BN18" s="615">
        <v>3076</v>
      </c>
      <c r="BO18" s="614">
        <v>3118</v>
      </c>
      <c r="BP18" s="615">
        <v>3065</v>
      </c>
      <c r="BQ18" s="615">
        <v>3143</v>
      </c>
      <c r="BR18" s="615">
        <v>3157</v>
      </c>
      <c r="BS18" s="614">
        <v>3139</v>
      </c>
      <c r="BT18" s="615">
        <v>3049</v>
      </c>
      <c r="BU18" s="615">
        <v>3022</v>
      </c>
      <c r="BV18" s="615">
        <v>2839</v>
      </c>
      <c r="BW18" s="614">
        <v>2796</v>
      </c>
      <c r="BX18" s="615">
        <v>3409</v>
      </c>
      <c r="BY18" s="615">
        <v>3933</v>
      </c>
      <c r="BZ18" s="616">
        <v>3908</v>
      </c>
      <c r="CA18" s="615">
        <v>4743</v>
      </c>
      <c r="CB18" s="615">
        <v>4973</v>
      </c>
      <c r="CC18" s="615">
        <v>4951</v>
      </c>
    </row>
    <row r="19" spans="1:81" s="248" customFormat="1" ht="11.25">
      <c r="A19" s="150" t="s">
        <v>235</v>
      </c>
      <c r="B19" s="636" t="s">
        <v>236</v>
      </c>
      <c r="C19" s="617"/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7"/>
      <c r="S19" s="617"/>
      <c r="T19" s="617"/>
      <c r="U19" s="617"/>
      <c r="V19" s="617"/>
      <c r="W19" s="617"/>
      <c r="X19" s="617"/>
      <c r="Y19" s="617"/>
      <c r="Z19" s="617"/>
      <c r="AA19" s="617"/>
      <c r="AB19" s="617"/>
      <c r="AC19" s="617"/>
      <c r="AD19" s="617"/>
      <c r="AE19" s="617"/>
      <c r="AF19" s="617"/>
      <c r="AG19" s="617"/>
      <c r="AH19" s="617"/>
      <c r="AI19" s="617"/>
      <c r="AJ19" s="617"/>
      <c r="AK19" s="617"/>
      <c r="AL19" s="617"/>
      <c r="AM19" s="617"/>
      <c r="AN19" s="617"/>
      <c r="AO19" s="617"/>
      <c r="AP19" s="618"/>
      <c r="AQ19" s="618"/>
      <c r="AR19" s="618"/>
      <c r="AS19" s="618"/>
      <c r="AT19" s="618"/>
      <c r="AU19" s="618"/>
      <c r="AV19" s="618"/>
      <c r="AW19" s="618"/>
      <c r="AX19" s="618"/>
      <c r="AY19" s="618"/>
      <c r="AZ19" s="618"/>
      <c r="BA19" s="618"/>
      <c r="BB19" s="618"/>
      <c r="BC19" s="637">
        <f t="shared" ref="BC19:BP19" si="20">SUM(BC20,BC26)</f>
        <v>123869</v>
      </c>
      <c r="BD19" s="637">
        <f t="shared" si="20"/>
        <v>121463</v>
      </c>
      <c r="BE19" s="637">
        <f t="shared" si="20"/>
        <v>123745</v>
      </c>
      <c r="BF19" s="637">
        <f t="shared" si="20"/>
        <v>125993</v>
      </c>
      <c r="BG19" s="630">
        <f t="shared" si="20"/>
        <v>130904</v>
      </c>
      <c r="BH19" s="631">
        <f t="shared" si="20"/>
        <v>134620</v>
      </c>
      <c r="BI19" s="631">
        <f t="shared" si="20"/>
        <v>141163</v>
      </c>
      <c r="BJ19" s="631">
        <f t="shared" si="20"/>
        <v>146401</v>
      </c>
      <c r="BK19" s="630">
        <f t="shared" si="20"/>
        <v>150023</v>
      </c>
      <c r="BL19" s="631">
        <f t="shared" si="20"/>
        <v>153761</v>
      </c>
      <c r="BM19" s="631">
        <f t="shared" si="20"/>
        <v>155922</v>
      </c>
      <c r="BN19" s="631">
        <f t="shared" si="20"/>
        <v>156360</v>
      </c>
      <c r="BO19" s="630">
        <f t="shared" si="20"/>
        <v>157979</v>
      </c>
      <c r="BP19" s="631">
        <f t="shared" si="20"/>
        <v>158100</v>
      </c>
      <c r="BQ19" s="631">
        <f>SUM(BQ20,BQ26)</f>
        <v>160272</v>
      </c>
      <c r="BR19" s="631">
        <f>SUM(BR20,BR26)</f>
        <v>158256</v>
      </c>
      <c r="BS19" s="630">
        <f>SUM(BS20,BS26)</f>
        <v>160251</v>
      </c>
      <c r="BT19" s="631">
        <f t="shared" ref="BT19:BU19" si="21">SUM(BT20,BT26)</f>
        <v>163814</v>
      </c>
      <c r="BU19" s="631">
        <f t="shared" si="21"/>
        <v>165699</v>
      </c>
      <c r="BV19" s="631">
        <f t="shared" ref="BV19" si="22">SUM(BV20,BV26)</f>
        <v>167394</v>
      </c>
      <c r="BW19" s="630">
        <f t="shared" ref="BW19:CB19" si="23">SUM(BW20,BW26)</f>
        <v>170419</v>
      </c>
      <c r="BX19" s="631">
        <f t="shared" si="23"/>
        <v>174307</v>
      </c>
      <c r="BY19" s="631">
        <f t="shared" si="23"/>
        <v>177094</v>
      </c>
      <c r="BZ19" s="638">
        <f t="shared" si="23"/>
        <v>181152</v>
      </c>
      <c r="CA19" s="631">
        <f t="shared" si="23"/>
        <v>185195</v>
      </c>
      <c r="CB19" s="631">
        <f t="shared" si="23"/>
        <v>189891</v>
      </c>
      <c r="CC19" s="631">
        <f t="shared" ref="CC19" si="24">SUM(CC20,CC26)</f>
        <v>190478</v>
      </c>
    </row>
    <row r="20" spans="1:81" s="248" customFormat="1" ht="11.25">
      <c r="A20" s="152" t="s">
        <v>123</v>
      </c>
      <c r="B20" s="639" t="s">
        <v>124</v>
      </c>
      <c r="C20" s="640"/>
      <c r="D20" s="640"/>
      <c r="E20" s="640"/>
      <c r="F20" s="640"/>
      <c r="G20" s="640"/>
      <c r="H20" s="640"/>
      <c r="I20" s="640"/>
      <c r="J20" s="640"/>
      <c r="K20" s="640"/>
      <c r="L20" s="640"/>
      <c r="M20" s="640"/>
      <c r="N20" s="640"/>
      <c r="O20" s="640"/>
      <c r="P20" s="640"/>
      <c r="Q20" s="640"/>
      <c r="R20" s="640"/>
      <c r="S20" s="640"/>
      <c r="T20" s="640"/>
      <c r="U20" s="640"/>
      <c r="V20" s="640"/>
      <c r="W20" s="640"/>
      <c r="X20" s="640"/>
      <c r="Y20" s="640"/>
      <c r="Z20" s="640"/>
      <c r="AA20" s="640"/>
      <c r="AB20" s="640"/>
      <c r="AC20" s="640"/>
      <c r="AD20" s="640"/>
      <c r="AE20" s="640"/>
      <c r="AF20" s="640"/>
      <c r="AG20" s="640"/>
      <c r="AH20" s="640"/>
      <c r="AI20" s="640"/>
      <c r="AJ20" s="640"/>
      <c r="AK20" s="640"/>
      <c r="AL20" s="640"/>
      <c r="AM20" s="640"/>
      <c r="AN20" s="640"/>
      <c r="AO20" s="640"/>
      <c r="AP20" s="618"/>
      <c r="AQ20" s="618"/>
      <c r="AR20" s="618"/>
      <c r="AS20" s="618"/>
      <c r="AT20" s="618"/>
      <c r="AU20" s="618"/>
      <c r="AV20" s="618"/>
      <c r="AW20" s="618"/>
      <c r="AX20" s="618"/>
      <c r="AY20" s="618"/>
      <c r="AZ20" s="618"/>
      <c r="BA20" s="618"/>
      <c r="BB20" s="618"/>
      <c r="BC20" s="637">
        <f t="shared" ref="BC20:BP20" si="25">SUM(BC21:BC25)</f>
        <v>72929</v>
      </c>
      <c r="BD20" s="637">
        <f t="shared" si="25"/>
        <v>68854</v>
      </c>
      <c r="BE20" s="637">
        <f t="shared" si="25"/>
        <v>69981</v>
      </c>
      <c r="BF20" s="637">
        <f t="shared" si="25"/>
        <v>70160</v>
      </c>
      <c r="BG20" s="630">
        <f t="shared" si="25"/>
        <v>72299</v>
      </c>
      <c r="BH20" s="631">
        <f t="shared" si="25"/>
        <v>73116</v>
      </c>
      <c r="BI20" s="631">
        <f t="shared" si="25"/>
        <v>76655</v>
      </c>
      <c r="BJ20" s="631">
        <f t="shared" si="25"/>
        <v>79915</v>
      </c>
      <c r="BK20" s="630">
        <f t="shared" si="25"/>
        <v>83155</v>
      </c>
      <c r="BL20" s="631">
        <f t="shared" si="25"/>
        <v>87858</v>
      </c>
      <c r="BM20" s="631">
        <f t="shared" si="25"/>
        <v>91722</v>
      </c>
      <c r="BN20" s="631">
        <f t="shared" si="25"/>
        <v>92478</v>
      </c>
      <c r="BO20" s="630">
        <f t="shared" si="25"/>
        <v>94617</v>
      </c>
      <c r="BP20" s="631">
        <f t="shared" si="25"/>
        <v>94172</v>
      </c>
      <c r="BQ20" s="631">
        <f>SUM(BQ21:BQ25)</f>
        <v>95550</v>
      </c>
      <c r="BR20" s="631">
        <f>SUM(BR21:BR25)</f>
        <v>93364</v>
      </c>
      <c r="BS20" s="630">
        <f>SUM(BS21:BS25)</f>
        <v>94178</v>
      </c>
      <c r="BT20" s="631">
        <f t="shared" ref="BT20:BU20" si="26">SUM(BT21:BT25)</f>
        <v>95793</v>
      </c>
      <c r="BU20" s="631">
        <f t="shared" si="26"/>
        <v>96202</v>
      </c>
      <c r="BV20" s="631">
        <f t="shared" ref="BV20" si="27">SUM(BV21:BV25)</f>
        <v>96127</v>
      </c>
      <c r="BW20" s="630">
        <f t="shared" ref="BW20:CB20" si="28">SUM(BW21:BW25)</f>
        <v>97187</v>
      </c>
      <c r="BX20" s="631">
        <f t="shared" si="28"/>
        <v>98453</v>
      </c>
      <c r="BY20" s="631">
        <f t="shared" si="28"/>
        <v>98722</v>
      </c>
      <c r="BZ20" s="638">
        <f t="shared" si="28"/>
        <v>100728</v>
      </c>
      <c r="CA20" s="631">
        <f t="shared" si="28"/>
        <v>102940</v>
      </c>
      <c r="CB20" s="631">
        <f t="shared" si="28"/>
        <v>105729</v>
      </c>
      <c r="CC20" s="631">
        <f t="shared" ref="CC20" si="29">SUM(CC21:CC25)</f>
        <v>105221</v>
      </c>
    </row>
    <row r="21" spans="1:81" s="247" customFormat="1" ht="11.25">
      <c r="A21" s="153" t="s">
        <v>237</v>
      </c>
      <c r="B21" s="641" t="s">
        <v>238</v>
      </c>
      <c r="C21" s="642"/>
      <c r="D21" s="642"/>
      <c r="E21" s="642"/>
      <c r="F21" s="642"/>
      <c r="G21" s="642"/>
      <c r="H21" s="642"/>
      <c r="I21" s="642"/>
      <c r="J21" s="642"/>
      <c r="K21" s="642"/>
      <c r="L21" s="642"/>
      <c r="M21" s="642"/>
      <c r="N21" s="642"/>
      <c r="O21" s="642"/>
      <c r="P21" s="642"/>
      <c r="Q21" s="642"/>
      <c r="R21" s="642"/>
      <c r="S21" s="642"/>
      <c r="T21" s="642"/>
      <c r="U21" s="642"/>
      <c r="V21" s="642"/>
      <c r="W21" s="642"/>
      <c r="X21" s="642"/>
      <c r="Y21" s="642"/>
      <c r="Z21" s="642"/>
      <c r="AA21" s="642"/>
      <c r="AB21" s="642"/>
      <c r="AC21" s="642"/>
      <c r="AD21" s="642"/>
      <c r="AE21" s="642"/>
      <c r="AF21" s="642"/>
      <c r="AG21" s="642"/>
      <c r="AH21" s="642"/>
      <c r="AI21" s="642"/>
      <c r="AJ21" s="642"/>
      <c r="AK21" s="642"/>
      <c r="AL21" s="642"/>
      <c r="AM21" s="642"/>
      <c r="AN21" s="642"/>
      <c r="AO21" s="642"/>
      <c r="AP21" s="612"/>
      <c r="AQ21" s="612"/>
      <c r="AR21" s="612"/>
      <c r="AS21" s="612"/>
      <c r="AT21" s="612"/>
      <c r="AU21" s="612"/>
      <c r="AV21" s="612"/>
      <c r="AW21" s="612"/>
      <c r="AX21" s="612"/>
      <c r="AY21" s="612"/>
      <c r="AZ21" s="612"/>
      <c r="BA21" s="612"/>
      <c r="BB21" s="612"/>
      <c r="BC21" s="613">
        <v>11872</v>
      </c>
      <c r="BD21" s="613">
        <v>10096</v>
      </c>
      <c r="BE21" s="613">
        <v>9950</v>
      </c>
      <c r="BF21" s="613">
        <v>9550</v>
      </c>
      <c r="BG21" s="614">
        <v>10892</v>
      </c>
      <c r="BH21" s="615">
        <v>11508</v>
      </c>
      <c r="BI21" s="615">
        <v>12524</v>
      </c>
      <c r="BJ21" s="615">
        <v>12409</v>
      </c>
      <c r="BK21" s="614">
        <v>9823</v>
      </c>
      <c r="BL21" s="615">
        <v>15643</v>
      </c>
      <c r="BM21" s="615">
        <v>16499</v>
      </c>
      <c r="BN21" s="615">
        <v>15445</v>
      </c>
      <c r="BO21" s="614">
        <v>15937</v>
      </c>
      <c r="BP21" s="615">
        <v>16235</v>
      </c>
      <c r="BQ21" s="615">
        <v>15934</v>
      </c>
      <c r="BR21" s="615">
        <v>13739</v>
      </c>
      <c r="BS21" s="614">
        <v>14799</v>
      </c>
      <c r="BT21" s="615">
        <v>15619</v>
      </c>
      <c r="BU21" s="615">
        <v>15887</v>
      </c>
      <c r="BV21" s="615">
        <v>14935</v>
      </c>
      <c r="BW21" s="614">
        <v>16030</v>
      </c>
      <c r="BX21" s="615">
        <v>16697</v>
      </c>
      <c r="BY21" s="615">
        <v>16645</v>
      </c>
      <c r="BZ21" s="616">
        <v>15569</v>
      </c>
      <c r="CA21" s="615">
        <v>16793</v>
      </c>
      <c r="CB21" s="615">
        <v>16485</v>
      </c>
      <c r="CC21" s="615">
        <v>16243</v>
      </c>
    </row>
    <row r="22" spans="1:81" s="247" customFormat="1" ht="11.25">
      <c r="A22" s="153" t="s">
        <v>239</v>
      </c>
      <c r="B22" s="641" t="s">
        <v>240</v>
      </c>
      <c r="C22" s="642"/>
      <c r="D22" s="642"/>
      <c r="E22" s="642"/>
      <c r="F22" s="642"/>
      <c r="G22" s="642"/>
      <c r="H22" s="642"/>
      <c r="I22" s="642"/>
      <c r="J22" s="642"/>
      <c r="K22" s="642"/>
      <c r="L22" s="642"/>
      <c r="M22" s="642"/>
      <c r="N22" s="642"/>
      <c r="O22" s="642"/>
      <c r="P22" s="642"/>
      <c r="Q22" s="642"/>
      <c r="R22" s="642"/>
      <c r="S22" s="642"/>
      <c r="T22" s="642"/>
      <c r="U22" s="642"/>
      <c r="V22" s="642"/>
      <c r="W22" s="642"/>
      <c r="X22" s="642"/>
      <c r="Y22" s="642"/>
      <c r="Z22" s="642"/>
      <c r="AA22" s="642"/>
      <c r="AB22" s="642"/>
      <c r="AC22" s="642"/>
      <c r="AD22" s="642"/>
      <c r="AE22" s="642"/>
      <c r="AF22" s="642"/>
      <c r="AG22" s="642"/>
      <c r="AH22" s="642"/>
      <c r="AI22" s="642"/>
      <c r="AJ22" s="642"/>
      <c r="AK22" s="642"/>
      <c r="AL22" s="642"/>
      <c r="AM22" s="642"/>
      <c r="AN22" s="642"/>
      <c r="AO22" s="642"/>
      <c r="AP22" s="612"/>
      <c r="AQ22" s="612"/>
      <c r="AR22" s="612"/>
      <c r="AS22" s="612"/>
      <c r="AT22" s="612"/>
      <c r="AU22" s="612"/>
      <c r="AV22" s="612"/>
      <c r="AW22" s="612"/>
      <c r="AX22" s="612"/>
      <c r="AY22" s="612"/>
      <c r="AZ22" s="612"/>
      <c r="BA22" s="612"/>
      <c r="BB22" s="612"/>
      <c r="BC22" s="613">
        <v>43599</v>
      </c>
      <c r="BD22" s="613">
        <v>42455</v>
      </c>
      <c r="BE22" s="613">
        <v>42734</v>
      </c>
      <c r="BF22" s="613">
        <v>42929</v>
      </c>
      <c r="BG22" s="614">
        <v>43294</v>
      </c>
      <c r="BH22" s="615">
        <v>42727</v>
      </c>
      <c r="BI22" s="615">
        <v>44604</v>
      </c>
      <c r="BJ22" s="615">
        <v>46117</v>
      </c>
      <c r="BK22" s="614">
        <v>52001</v>
      </c>
      <c r="BL22" s="615">
        <v>49649</v>
      </c>
      <c r="BM22" s="615">
        <v>51808</v>
      </c>
      <c r="BN22" s="615">
        <v>53021</v>
      </c>
      <c r="BO22" s="614">
        <v>53994</v>
      </c>
      <c r="BP22" s="615">
        <v>53608</v>
      </c>
      <c r="BQ22" s="615">
        <v>54864</v>
      </c>
      <c r="BR22" s="615">
        <v>55373</v>
      </c>
      <c r="BS22" s="614">
        <v>55111</v>
      </c>
      <c r="BT22" s="615">
        <v>55371</v>
      </c>
      <c r="BU22" s="615">
        <v>55637</v>
      </c>
      <c r="BV22" s="615">
        <v>56317</v>
      </c>
      <c r="BW22" s="614">
        <v>56460</v>
      </c>
      <c r="BX22" s="615">
        <v>56798</v>
      </c>
      <c r="BY22" s="615">
        <v>56817</v>
      </c>
      <c r="BZ22" s="616">
        <v>59849</v>
      </c>
      <c r="CA22" s="615">
        <v>60686</v>
      </c>
      <c r="CB22" s="615">
        <v>63262</v>
      </c>
      <c r="CC22" s="615">
        <v>62809</v>
      </c>
    </row>
    <row r="23" spans="1:81" s="247" customFormat="1" ht="11.25">
      <c r="A23" s="153" t="s">
        <v>241</v>
      </c>
      <c r="B23" s="641" t="s">
        <v>242</v>
      </c>
      <c r="C23" s="642"/>
      <c r="D23" s="642"/>
      <c r="E23" s="642"/>
      <c r="F23" s="642"/>
      <c r="G23" s="642"/>
      <c r="H23" s="642"/>
      <c r="I23" s="642"/>
      <c r="J23" s="642"/>
      <c r="K23" s="642"/>
      <c r="L23" s="642"/>
      <c r="M23" s="642"/>
      <c r="N23" s="642"/>
      <c r="O23" s="642"/>
      <c r="P23" s="642"/>
      <c r="Q23" s="642"/>
      <c r="R23" s="642"/>
      <c r="S23" s="642"/>
      <c r="T23" s="642"/>
      <c r="U23" s="642"/>
      <c r="V23" s="642"/>
      <c r="W23" s="642"/>
      <c r="X23" s="642"/>
      <c r="Y23" s="642"/>
      <c r="Z23" s="642"/>
      <c r="AA23" s="642"/>
      <c r="AB23" s="642"/>
      <c r="AC23" s="642"/>
      <c r="AD23" s="642"/>
      <c r="AE23" s="642"/>
      <c r="AF23" s="642"/>
      <c r="AG23" s="642"/>
      <c r="AH23" s="642"/>
      <c r="AI23" s="642"/>
      <c r="AJ23" s="642"/>
      <c r="AK23" s="642"/>
      <c r="AL23" s="642"/>
      <c r="AM23" s="642"/>
      <c r="AN23" s="642"/>
      <c r="AO23" s="642"/>
      <c r="AP23" s="612"/>
      <c r="AQ23" s="612"/>
      <c r="AR23" s="612"/>
      <c r="AS23" s="612"/>
      <c r="AT23" s="612"/>
      <c r="AU23" s="612"/>
      <c r="AV23" s="612"/>
      <c r="AW23" s="612"/>
      <c r="AX23" s="612"/>
      <c r="AY23" s="612"/>
      <c r="AZ23" s="612"/>
      <c r="BA23" s="612"/>
      <c r="BB23" s="612"/>
      <c r="BC23" s="613">
        <v>9608</v>
      </c>
      <c r="BD23" s="613">
        <v>9477</v>
      </c>
      <c r="BE23" s="613">
        <v>9626</v>
      </c>
      <c r="BF23" s="613">
        <v>9832</v>
      </c>
      <c r="BG23" s="614">
        <v>10154</v>
      </c>
      <c r="BH23" s="615">
        <v>10407</v>
      </c>
      <c r="BI23" s="615">
        <v>10648</v>
      </c>
      <c r="BJ23" s="615">
        <v>11180</v>
      </c>
      <c r="BK23" s="614">
        <v>11573</v>
      </c>
      <c r="BL23" s="615">
        <v>11978</v>
      </c>
      <c r="BM23" s="615">
        <v>12545</v>
      </c>
      <c r="BN23" s="615">
        <v>12479</v>
      </c>
      <c r="BO23" s="614">
        <v>12642</v>
      </c>
      <c r="BP23" s="615">
        <v>12695</v>
      </c>
      <c r="BQ23" s="615">
        <v>13285</v>
      </c>
      <c r="BR23" s="615">
        <v>13209</v>
      </c>
      <c r="BS23" s="614">
        <v>13282</v>
      </c>
      <c r="BT23" s="615">
        <v>13507</v>
      </c>
      <c r="BU23" s="615">
        <v>13411</v>
      </c>
      <c r="BV23" s="615">
        <v>13444</v>
      </c>
      <c r="BW23" s="614">
        <v>13351</v>
      </c>
      <c r="BX23" s="615">
        <v>13663</v>
      </c>
      <c r="BY23" s="615">
        <v>13868</v>
      </c>
      <c r="BZ23" s="616">
        <v>13803</v>
      </c>
      <c r="CA23" s="615">
        <v>13699</v>
      </c>
      <c r="CB23" s="615">
        <v>13786</v>
      </c>
      <c r="CC23" s="615">
        <v>14006</v>
      </c>
    </row>
    <row r="24" spans="1:81" s="247" customFormat="1" ht="11.25">
      <c r="A24" s="153" t="s">
        <v>243</v>
      </c>
      <c r="B24" s="641" t="s">
        <v>244</v>
      </c>
      <c r="C24" s="642"/>
      <c r="D24" s="642"/>
      <c r="E24" s="642"/>
      <c r="F24" s="642"/>
      <c r="G24" s="642"/>
      <c r="H24" s="642"/>
      <c r="I24" s="642"/>
      <c r="J24" s="642"/>
      <c r="K24" s="642"/>
      <c r="L24" s="642"/>
      <c r="M24" s="642"/>
      <c r="N24" s="642"/>
      <c r="O24" s="642"/>
      <c r="P24" s="642"/>
      <c r="Q24" s="642"/>
      <c r="R24" s="642"/>
      <c r="S24" s="642"/>
      <c r="T24" s="642"/>
      <c r="U24" s="642"/>
      <c r="V24" s="642"/>
      <c r="W24" s="642"/>
      <c r="X24" s="642"/>
      <c r="Y24" s="642"/>
      <c r="Z24" s="642"/>
      <c r="AA24" s="642"/>
      <c r="AB24" s="642"/>
      <c r="AC24" s="642"/>
      <c r="AD24" s="642"/>
      <c r="AE24" s="642"/>
      <c r="AF24" s="642"/>
      <c r="AG24" s="642"/>
      <c r="AH24" s="642"/>
      <c r="AI24" s="642"/>
      <c r="AJ24" s="642"/>
      <c r="AK24" s="642"/>
      <c r="AL24" s="642"/>
      <c r="AM24" s="642"/>
      <c r="AN24" s="642"/>
      <c r="AO24" s="642"/>
      <c r="AP24" s="612"/>
      <c r="AQ24" s="612"/>
      <c r="AR24" s="612"/>
      <c r="AS24" s="612"/>
      <c r="AT24" s="612"/>
      <c r="AU24" s="612"/>
      <c r="AV24" s="612"/>
      <c r="AW24" s="612"/>
      <c r="AX24" s="612"/>
      <c r="AY24" s="612"/>
      <c r="AZ24" s="612"/>
      <c r="BA24" s="612"/>
      <c r="BB24" s="612"/>
      <c r="BC24" s="613">
        <v>5375</v>
      </c>
      <c r="BD24" s="613">
        <v>4598</v>
      </c>
      <c r="BE24" s="613">
        <v>4674</v>
      </c>
      <c r="BF24" s="613">
        <v>4857</v>
      </c>
      <c r="BG24" s="614">
        <v>5118</v>
      </c>
      <c r="BH24" s="615">
        <v>5756</v>
      </c>
      <c r="BI24" s="615">
        <v>6242</v>
      </c>
      <c r="BJ24" s="615">
        <v>6890</v>
      </c>
      <c r="BK24" s="614">
        <v>6534</v>
      </c>
      <c r="BL24" s="615">
        <v>7288</v>
      </c>
      <c r="BM24" s="615">
        <v>7526</v>
      </c>
      <c r="BN24" s="615">
        <v>7751</v>
      </c>
      <c r="BO24" s="614">
        <v>7754</v>
      </c>
      <c r="BP24" s="615">
        <v>7390</v>
      </c>
      <c r="BQ24" s="615">
        <v>7218</v>
      </c>
      <c r="BR24" s="615">
        <v>6851</v>
      </c>
      <c r="BS24" s="614">
        <v>6774</v>
      </c>
      <c r="BT24" s="615">
        <v>7114</v>
      </c>
      <c r="BU24" s="615">
        <v>7083</v>
      </c>
      <c r="BV24" s="615">
        <v>6860</v>
      </c>
      <c r="BW24" s="614">
        <v>6896</v>
      </c>
      <c r="BX24" s="615">
        <v>6939</v>
      </c>
      <c r="BY24" s="615">
        <v>6832</v>
      </c>
      <c r="BZ24" s="616">
        <v>6838</v>
      </c>
      <c r="CA24" s="615">
        <v>7044</v>
      </c>
      <c r="CB24" s="615">
        <v>7458</v>
      </c>
      <c r="CC24" s="615">
        <v>7456</v>
      </c>
    </row>
    <row r="25" spans="1:81" s="247" customFormat="1" ht="11.25">
      <c r="A25" s="153" t="s">
        <v>245</v>
      </c>
      <c r="B25" s="641" t="s">
        <v>246</v>
      </c>
      <c r="C25" s="642"/>
      <c r="D25" s="642"/>
      <c r="E25" s="642"/>
      <c r="F25" s="642"/>
      <c r="G25" s="642"/>
      <c r="H25" s="642"/>
      <c r="I25" s="642"/>
      <c r="J25" s="642"/>
      <c r="K25" s="642"/>
      <c r="L25" s="642"/>
      <c r="M25" s="642"/>
      <c r="N25" s="642"/>
      <c r="O25" s="642"/>
      <c r="P25" s="642"/>
      <c r="Q25" s="642"/>
      <c r="R25" s="642"/>
      <c r="S25" s="642"/>
      <c r="T25" s="642"/>
      <c r="U25" s="642"/>
      <c r="V25" s="642"/>
      <c r="W25" s="642"/>
      <c r="X25" s="642"/>
      <c r="Y25" s="642"/>
      <c r="Z25" s="642"/>
      <c r="AA25" s="642"/>
      <c r="AB25" s="642"/>
      <c r="AC25" s="642"/>
      <c r="AD25" s="642"/>
      <c r="AE25" s="642"/>
      <c r="AF25" s="642"/>
      <c r="AG25" s="642"/>
      <c r="AH25" s="642"/>
      <c r="AI25" s="642"/>
      <c r="AJ25" s="642"/>
      <c r="AK25" s="642"/>
      <c r="AL25" s="642"/>
      <c r="AM25" s="642"/>
      <c r="AN25" s="642"/>
      <c r="AO25" s="642"/>
      <c r="AP25" s="612"/>
      <c r="AQ25" s="612"/>
      <c r="AR25" s="612"/>
      <c r="AS25" s="612"/>
      <c r="AT25" s="612"/>
      <c r="AU25" s="612"/>
      <c r="AV25" s="612"/>
      <c r="AW25" s="612"/>
      <c r="AX25" s="612"/>
      <c r="AY25" s="612"/>
      <c r="AZ25" s="612"/>
      <c r="BA25" s="612"/>
      <c r="BB25" s="612"/>
      <c r="BC25" s="613">
        <v>2475</v>
      </c>
      <c r="BD25" s="613">
        <v>2228</v>
      </c>
      <c r="BE25" s="613">
        <v>2997</v>
      </c>
      <c r="BF25" s="613">
        <v>2992</v>
      </c>
      <c r="BG25" s="614">
        <v>2841</v>
      </c>
      <c r="BH25" s="615">
        <v>2718</v>
      </c>
      <c r="BI25" s="615">
        <v>2637</v>
      </c>
      <c r="BJ25" s="615">
        <v>3319</v>
      </c>
      <c r="BK25" s="614">
        <v>3224</v>
      </c>
      <c r="BL25" s="615">
        <v>3300</v>
      </c>
      <c r="BM25" s="615">
        <v>3344</v>
      </c>
      <c r="BN25" s="615">
        <v>3782</v>
      </c>
      <c r="BO25" s="614">
        <v>4290</v>
      </c>
      <c r="BP25" s="615">
        <v>4244</v>
      </c>
      <c r="BQ25" s="615">
        <v>4249</v>
      </c>
      <c r="BR25" s="615">
        <v>4192</v>
      </c>
      <c r="BS25" s="614">
        <v>4212</v>
      </c>
      <c r="BT25" s="615">
        <v>4182</v>
      </c>
      <c r="BU25" s="615">
        <v>4184</v>
      </c>
      <c r="BV25" s="615">
        <v>4571</v>
      </c>
      <c r="BW25" s="614">
        <v>4450</v>
      </c>
      <c r="BX25" s="615">
        <v>4356</v>
      </c>
      <c r="BY25" s="615">
        <v>4560</v>
      </c>
      <c r="BZ25" s="616">
        <v>4669</v>
      </c>
      <c r="CA25" s="615">
        <v>4718</v>
      </c>
      <c r="CB25" s="615">
        <v>4738</v>
      </c>
      <c r="CC25" s="615">
        <v>4707</v>
      </c>
    </row>
    <row r="26" spans="1:81" s="248" customFormat="1" ht="11.25">
      <c r="A26" s="152" t="s">
        <v>131</v>
      </c>
      <c r="B26" s="639" t="s">
        <v>132</v>
      </c>
      <c r="C26" s="640"/>
      <c r="D26" s="640"/>
      <c r="E26" s="640"/>
      <c r="F26" s="640"/>
      <c r="G26" s="640"/>
      <c r="H26" s="640"/>
      <c r="I26" s="640"/>
      <c r="J26" s="640"/>
      <c r="K26" s="640"/>
      <c r="L26" s="640"/>
      <c r="M26" s="640"/>
      <c r="N26" s="640"/>
      <c r="O26" s="640"/>
      <c r="P26" s="640"/>
      <c r="Q26" s="640"/>
      <c r="R26" s="640"/>
      <c r="S26" s="640"/>
      <c r="T26" s="640"/>
      <c r="U26" s="640"/>
      <c r="V26" s="640"/>
      <c r="W26" s="640"/>
      <c r="X26" s="640"/>
      <c r="Y26" s="640"/>
      <c r="Z26" s="640"/>
      <c r="AA26" s="640"/>
      <c r="AB26" s="640"/>
      <c r="AC26" s="640"/>
      <c r="AD26" s="640"/>
      <c r="AE26" s="640"/>
      <c r="AF26" s="640"/>
      <c r="AG26" s="640"/>
      <c r="AH26" s="640"/>
      <c r="AI26" s="640"/>
      <c r="AJ26" s="640"/>
      <c r="AK26" s="640"/>
      <c r="AL26" s="640"/>
      <c r="AM26" s="640"/>
      <c r="AN26" s="640"/>
      <c r="AO26" s="640"/>
      <c r="AP26" s="618"/>
      <c r="AQ26" s="618"/>
      <c r="AR26" s="618"/>
      <c r="AS26" s="618"/>
      <c r="AT26" s="618"/>
      <c r="AU26" s="618"/>
      <c r="AV26" s="618"/>
      <c r="AW26" s="618"/>
      <c r="AX26" s="618"/>
      <c r="AY26" s="618"/>
      <c r="AZ26" s="618"/>
      <c r="BA26" s="618"/>
      <c r="BB26" s="618"/>
      <c r="BC26" s="637">
        <f t="shared" ref="BC26:BP26" si="30">SUM(BC27:BC30)</f>
        <v>50940</v>
      </c>
      <c r="BD26" s="637">
        <f t="shared" si="30"/>
        <v>52609</v>
      </c>
      <c r="BE26" s="637">
        <f t="shared" si="30"/>
        <v>53764</v>
      </c>
      <c r="BF26" s="637">
        <f t="shared" si="30"/>
        <v>55833</v>
      </c>
      <c r="BG26" s="630">
        <f t="shared" si="30"/>
        <v>58605</v>
      </c>
      <c r="BH26" s="631">
        <f t="shared" si="30"/>
        <v>61504</v>
      </c>
      <c r="BI26" s="631">
        <f t="shared" si="30"/>
        <v>64508</v>
      </c>
      <c r="BJ26" s="631">
        <f t="shared" si="30"/>
        <v>66486</v>
      </c>
      <c r="BK26" s="630">
        <f t="shared" si="30"/>
        <v>66868</v>
      </c>
      <c r="BL26" s="631">
        <f t="shared" si="30"/>
        <v>65903</v>
      </c>
      <c r="BM26" s="631">
        <f t="shared" si="30"/>
        <v>64200</v>
      </c>
      <c r="BN26" s="631">
        <f t="shared" si="30"/>
        <v>63882</v>
      </c>
      <c r="BO26" s="630">
        <f t="shared" si="30"/>
        <v>63362</v>
      </c>
      <c r="BP26" s="631">
        <f t="shared" si="30"/>
        <v>63928</v>
      </c>
      <c r="BQ26" s="631">
        <f>SUM(BQ27:BQ30)</f>
        <v>64722</v>
      </c>
      <c r="BR26" s="631">
        <f>SUM(BR27:BR30)</f>
        <v>64892</v>
      </c>
      <c r="BS26" s="630">
        <f>SUM(BS27:BS30)</f>
        <v>66073</v>
      </c>
      <c r="BT26" s="631">
        <f t="shared" ref="BT26:BU26" si="31">SUM(BT27:BT30)</f>
        <v>68021</v>
      </c>
      <c r="BU26" s="631">
        <f t="shared" si="31"/>
        <v>69497</v>
      </c>
      <c r="BV26" s="631">
        <f t="shared" ref="BV26" si="32">SUM(BV27:BV30)</f>
        <v>71267</v>
      </c>
      <c r="BW26" s="630">
        <f t="shared" ref="BW26:CB26" si="33">SUM(BW27:BW30)</f>
        <v>73232</v>
      </c>
      <c r="BX26" s="631">
        <f t="shared" si="33"/>
        <v>75854</v>
      </c>
      <c r="BY26" s="631">
        <f t="shared" si="33"/>
        <v>78372</v>
      </c>
      <c r="BZ26" s="638">
        <f t="shared" si="33"/>
        <v>80424</v>
      </c>
      <c r="CA26" s="631">
        <f t="shared" si="33"/>
        <v>82255</v>
      </c>
      <c r="CB26" s="631">
        <f t="shared" si="33"/>
        <v>84162</v>
      </c>
      <c r="CC26" s="631">
        <f t="shared" ref="CC26" si="34">SUM(CC27:CC30)</f>
        <v>85257</v>
      </c>
    </row>
    <row r="27" spans="1:81" s="247" customFormat="1" ht="11.25">
      <c r="A27" s="153" t="s">
        <v>247</v>
      </c>
      <c r="B27" s="641" t="s">
        <v>248</v>
      </c>
      <c r="C27" s="642"/>
      <c r="D27" s="642"/>
      <c r="E27" s="642"/>
      <c r="F27" s="642"/>
      <c r="G27" s="642"/>
      <c r="H27" s="642"/>
      <c r="I27" s="642"/>
      <c r="J27" s="642"/>
      <c r="K27" s="642"/>
      <c r="L27" s="642"/>
      <c r="M27" s="642"/>
      <c r="N27" s="642"/>
      <c r="O27" s="642"/>
      <c r="P27" s="642"/>
      <c r="Q27" s="642"/>
      <c r="R27" s="642"/>
      <c r="S27" s="642"/>
      <c r="T27" s="642"/>
      <c r="U27" s="642"/>
      <c r="V27" s="642"/>
      <c r="W27" s="642"/>
      <c r="X27" s="642"/>
      <c r="Y27" s="642"/>
      <c r="Z27" s="642"/>
      <c r="AA27" s="642"/>
      <c r="AB27" s="642"/>
      <c r="AC27" s="642"/>
      <c r="AD27" s="642"/>
      <c r="AE27" s="642"/>
      <c r="AF27" s="642"/>
      <c r="AG27" s="642"/>
      <c r="AH27" s="642"/>
      <c r="AI27" s="642"/>
      <c r="AJ27" s="642"/>
      <c r="AK27" s="642"/>
      <c r="AL27" s="642"/>
      <c r="AM27" s="642"/>
      <c r="AN27" s="642"/>
      <c r="AO27" s="642"/>
      <c r="AP27" s="612"/>
      <c r="AQ27" s="612"/>
      <c r="AR27" s="612"/>
      <c r="AS27" s="612"/>
      <c r="AT27" s="612"/>
      <c r="AU27" s="612"/>
      <c r="AV27" s="612"/>
      <c r="AW27" s="612"/>
      <c r="AX27" s="612"/>
      <c r="AY27" s="612"/>
      <c r="AZ27" s="612"/>
      <c r="BA27" s="612"/>
      <c r="BB27" s="612"/>
      <c r="BC27" s="613">
        <v>43179</v>
      </c>
      <c r="BD27" s="613">
        <v>44933</v>
      </c>
      <c r="BE27" s="613">
        <v>45924</v>
      </c>
      <c r="BF27" s="613">
        <v>47901</v>
      </c>
      <c r="BG27" s="614">
        <v>50406</v>
      </c>
      <c r="BH27" s="615">
        <v>52983</v>
      </c>
      <c r="BI27" s="615">
        <v>55535</v>
      </c>
      <c r="BJ27" s="615">
        <v>57410</v>
      </c>
      <c r="BK27" s="614">
        <v>57861</v>
      </c>
      <c r="BL27" s="615">
        <v>56900</v>
      </c>
      <c r="BM27" s="615">
        <v>55468</v>
      </c>
      <c r="BN27" s="615">
        <v>55156</v>
      </c>
      <c r="BO27" s="614">
        <v>54698</v>
      </c>
      <c r="BP27" s="615">
        <v>54998</v>
      </c>
      <c r="BQ27" s="615">
        <v>55567</v>
      </c>
      <c r="BR27" s="615">
        <v>55719</v>
      </c>
      <c r="BS27" s="614">
        <v>56715</v>
      </c>
      <c r="BT27" s="615">
        <v>58292</v>
      </c>
      <c r="BU27" s="615">
        <v>59689</v>
      </c>
      <c r="BV27" s="615">
        <v>61295</v>
      </c>
      <c r="BW27" s="614">
        <v>63117</v>
      </c>
      <c r="BX27" s="615">
        <v>65508</v>
      </c>
      <c r="BY27" s="615">
        <v>67563</v>
      </c>
      <c r="BZ27" s="616">
        <v>69268</v>
      </c>
      <c r="CA27" s="615">
        <v>70823</v>
      </c>
      <c r="CB27" s="615">
        <v>72455</v>
      </c>
      <c r="CC27" s="615">
        <v>73135</v>
      </c>
    </row>
    <row r="28" spans="1:81" s="247" customFormat="1" ht="11.25">
      <c r="A28" s="153" t="s">
        <v>237</v>
      </c>
      <c r="B28" s="641" t="s">
        <v>238</v>
      </c>
      <c r="C28" s="642"/>
      <c r="D28" s="642"/>
      <c r="E28" s="642"/>
      <c r="F28" s="642"/>
      <c r="G28" s="642"/>
      <c r="H28" s="642"/>
      <c r="I28" s="642"/>
      <c r="J28" s="642"/>
      <c r="K28" s="642"/>
      <c r="L28" s="642"/>
      <c r="M28" s="642"/>
      <c r="N28" s="642"/>
      <c r="O28" s="642"/>
      <c r="P28" s="642"/>
      <c r="Q28" s="642"/>
      <c r="R28" s="642"/>
      <c r="S28" s="642"/>
      <c r="T28" s="642"/>
      <c r="U28" s="642"/>
      <c r="V28" s="642"/>
      <c r="W28" s="642"/>
      <c r="X28" s="642"/>
      <c r="Y28" s="642"/>
      <c r="Z28" s="642"/>
      <c r="AA28" s="642"/>
      <c r="AB28" s="642"/>
      <c r="AC28" s="642"/>
      <c r="AD28" s="642"/>
      <c r="AE28" s="642"/>
      <c r="AF28" s="642"/>
      <c r="AG28" s="642"/>
      <c r="AH28" s="642"/>
      <c r="AI28" s="642"/>
      <c r="AJ28" s="642"/>
      <c r="AK28" s="642"/>
      <c r="AL28" s="642"/>
      <c r="AM28" s="642"/>
      <c r="AN28" s="642"/>
      <c r="AO28" s="642"/>
      <c r="AP28" s="612"/>
      <c r="AQ28" s="612"/>
      <c r="AR28" s="612"/>
      <c r="AS28" s="612"/>
      <c r="AT28" s="612"/>
      <c r="AU28" s="612"/>
      <c r="AV28" s="612"/>
      <c r="AW28" s="612"/>
      <c r="AX28" s="612"/>
      <c r="AY28" s="612"/>
      <c r="AZ28" s="612"/>
      <c r="BA28" s="612"/>
      <c r="BB28" s="612"/>
      <c r="BC28" s="613">
        <v>627</v>
      </c>
      <c r="BD28" s="613">
        <v>613</v>
      </c>
      <c r="BE28" s="613">
        <v>654</v>
      </c>
      <c r="BF28" s="613">
        <v>655</v>
      </c>
      <c r="BG28" s="614">
        <v>647</v>
      </c>
      <c r="BH28" s="615">
        <v>652</v>
      </c>
      <c r="BI28" s="615">
        <v>692</v>
      </c>
      <c r="BJ28" s="615">
        <v>686</v>
      </c>
      <c r="BK28" s="614">
        <v>682</v>
      </c>
      <c r="BL28" s="615">
        <v>694</v>
      </c>
      <c r="BM28" s="615">
        <v>683</v>
      </c>
      <c r="BN28" s="615">
        <v>697</v>
      </c>
      <c r="BO28" s="614">
        <v>681</v>
      </c>
      <c r="BP28" s="615">
        <v>694</v>
      </c>
      <c r="BQ28" s="615">
        <v>702</v>
      </c>
      <c r="BR28" s="615">
        <v>706</v>
      </c>
      <c r="BS28" s="614">
        <v>679</v>
      </c>
      <c r="BT28" s="615">
        <v>691</v>
      </c>
      <c r="BU28" s="615">
        <v>693</v>
      </c>
      <c r="BV28" s="615">
        <v>688</v>
      </c>
      <c r="BW28" s="614">
        <v>681</v>
      </c>
      <c r="BX28" s="615">
        <v>675</v>
      </c>
      <c r="BY28" s="615">
        <v>693</v>
      </c>
      <c r="BZ28" s="616">
        <v>687</v>
      </c>
      <c r="CA28" s="615">
        <v>677</v>
      </c>
      <c r="CB28" s="615">
        <v>673</v>
      </c>
      <c r="CC28" s="615">
        <v>686</v>
      </c>
    </row>
    <row r="29" spans="1:81" s="247" customFormat="1" ht="11.25">
      <c r="A29" s="153" t="s">
        <v>241</v>
      </c>
      <c r="B29" s="641" t="s">
        <v>242</v>
      </c>
      <c r="C29" s="642"/>
      <c r="D29" s="642"/>
      <c r="E29" s="642"/>
      <c r="F29" s="642"/>
      <c r="G29" s="642"/>
      <c r="H29" s="642"/>
      <c r="I29" s="642"/>
      <c r="J29" s="642"/>
      <c r="K29" s="642"/>
      <c r="L29" s="642"/>
      <c r="M29" s="642"/>
      <c r="N29" s="642"/>
      <c r="O29" s="642"/>
      <c r="P29" s="642"/>
      <c r="Q29" s="642"/>
      <c r="R29" s="642"/>
      <c r="S29" s="642"/>
      <c r="T29" s="642"/>
      <c r="U29" s="642"/>
      <c r="V29" s="642"/>
      <c r="W29" s="642"/>
      <c r="X29" s="642"/>
      <c r="Y29" s="642"/>
      <c r="Z29" s="642"/>
      <c r="AA29" s="642"/>
      <c r="AB29" s="642"/>
      <c r="AC29" s="642"/>
      <c r="AD29" s="642"/>
      <c r="AE29" s="642"/>
      <c r="AF29" s="642"/>
      <c r="AG29" s="642"/>
      <c r="AH29" s="642"/>
      <c r="AI29" s="642"/>
      <c r="AJ29" s="642"/>
      <c r="AK29" s="642"/>
      <c r="AL29" s="642"/>
      <c r="AM29" s="642"/>
      <c r="AN29" s="642"/>
      <c r="AO29" s="642"/>
      <c r="AP29" s="612"/>
      <c r="AQ29" s="612"/>
      <c r="AR29" s="612"/>
      <c r="AS29" s="612"/>
      <c r="AT29" s="612"/>
      <c r="AU29" s="612"/>
      <c r="AV29" s="612"/>
      <c r="AW29" s="612"/>
      <c r="AX29" s="612"/>
      <c r="AY29" s="612"/>
      <c r="AZ29" s="612"/>
      <c r="BA29" s="612"/>
      <c r="BB29" s="612"/>
      <c r="BC29" s="613">
        <v>0</v>
      </c>
      <c r="BD29" s="613">
        <v>0</v>
      </c>
      <c r="BE29" s="613">
        <v>0</v>
      </c>
      <c r="BF29" s="613">
        <v>0</v>
      </c>
      <c r="BG29" s="614">
        <v>0</v>
      </c>
      <c r="BH29" s="615">
        <v>0</v>
      </c>
      <c r="BI29" s="615">
        <v>0</v>
      </c>
      <c r="BJ29" s="615">
        <v>0</v>
      </c>
      <c r="BK29" s="614">
        <v>0</v>
      </c>
      <c r="BL29" s="615">
        <v>0</v>
      </c>
      <c r="BM29" s="615">
        <v>0</v>
      </c>
      <c r="BN29" s="615">
        <v>0</v>
      </c>
      <c r="BO29" s="614">
        <v>0</v>
      </c>
      <c r="BP29" s="615">
        <v>0</v>
      </c>
      <c r="BQ29" s="615">
        <v>0</v>
      </c>
      <c r="BR29" s="615">
        <v>0</v>
      </c>
      <c r="BS29" s="614">
        <v>0</v>
      </c>
      <c r="BT29" s="615">
        <v>0</v>
      </c>
      <c r="BU29" s="615">
        <v>0</v>
      </c>
      <c r="BV29" s="615">
        <v>0</v>
      </c>
      <c r="BW29" s="614">
        <v>0</v>
      </c>
      <c r="BX29" s="615">
        <v>0</v>
      </c>
      <c r="BY29" s="615">
        <v>0</v>
      </c>
      <c r="BZ29" s="616">
        <v>0</v>
      </c>
      <c r="CA29" s="615">
        <v>0</v>
      </c>
      <c r="CB29" s="615">
        <v>0</v>
      </c>
      <c r="CC29" s="615">
        <v>0</v>
      </c>
    </row>
    <row r="30" spans="1:81" s="247" customFormat="1" ht="11.25">
      <c r="A30" s="153" t="s">
        <v>249</v>
      </c>
      <c r="B30" s="641" t="s">
        <v>250</v>
      </c>
      <c r="C30" s="642"/>
      <c r="D30" s="642"/>
      <c r="E30" s="642"/>
      <c r="F30" s="642"/>
      <c r="G30" s="642"/>
      <c r="H30" s="642"/>
      <c r="I30" s="642"/>
      <c r="J30" s="642"/>
      <c r="K30" s="642"/>
      <c r="L30" s="642"/>
      <c r="M30" s="642"/>
      <c r="N30" s="642"/>
      <c r="O30" s="642"/>
      <c r="P30" s="642"/>
      <c r="Q30" s="642"/>
      <c r="R30" s="642"/>
      <c r="S30" s="642"/>
      <c r="T30" s="642"/>
      <c r="U30" s="642"/>
      <c r="V30" s="642"/>
      <c r="W30" s="642"/>
      <c r="X30" s="642"/>
      <c r="Y30" s="642"/>
      <c r="Z30" s="642"/>
      <c r="AA30" s="642"/>
      <c r="AB30" s="642"/>
      <c r="AC30" s="642"/>
      <c r="AD30" s="642"/>
      <c r="AE30" s="642"/>
      <c r="AF30" s="642"/>
      <c r="AG30" s="642"/>
      <c r="AH30" s="642"/>
      <c r="AI30" s="642"/>
      <c r="AJ30" s="642"/>
      <c r="AK30" s="642"/>
      <c r="AL30" s="642"/>
      <c r="AM30" s="642"/>
      <c r="AN30" s="642"/>
      <c r="AO30" s="642"/>
      <c r="AP30" s="612"/>
      <c r="AQ30" s="612"/>
      <c r="AR30" s="612"/>
      <c r="AS30" s="612"/>
      <c r="AT30" s="612"/>
      <c r="AU30" s="612"/>
      <c r="AV30" s="612"/>
      <c r="AW30" s="612"/>
      <c r="AX30" s="612"/>
      <c r="AY30" s="612"/>
      <c r="AZ30" s="612"/>
      <c r="BA30" s="612"/>
      <c r="BB30" s="612"/>
      <c r="BC30" s="613">
        <v>7134</v>
      </c>
      <c r="BD30" s="613">
        <v>7063</v>
      </c>
      <c r="BE30" s="613">
        <v>7186</v>
      </c>
      <c r="BF30" s="613">
        <v>7277</v>
      </c>
      <c r="BG30" s="614">
        <v>7552</v>
      </c>
      <c r="BH30" s="615">
        <v>7869</v>
      </c>
      <c r="BI30" s="615">
        <v>8281</v>
      </c>
      <c r="BJ30" s="615">
        <v>8390</v>
      </c>
      <c r="BK30" s="614">
        <v>8325</v>
      </c>
      <c r="BL30" s="615">
        <v>8309</v>
      </c>
      <c r="BM30" s="615">
        <v>8049</v>
      </c>
      <c r="BN30" s="615">
        <v>8029</v>
      </c>
      <c r="BO30" s="614">
        <v>7983</v>
      </c>
      <c r="BP30" s="615">
        <v>8236</v>
      </c>
      <c r="BQ30" s="615">
        <v>8453</v>
      </c>
      <c r="BR30" s="615">
        <v>8467</v>
      </c>
      <c r="BS30" s="614">
        <v>8679</v>
      </c>
      <c r="BT30" s="615">
        <v>9038</v>
      </c>
      <c r="BU30" s="615">
        <v>9115</v>
      </c>
      <c r="BV30" s="615">
        <v>9284</v>
      </c>
      <c r="BW30" s="614">
        <v>9434</v>
      </c>
      <c r="BX30" s="615">
        <v>9671</v>
      </c>
      <c r="BY30" s="615">
        <v>10116</v>
      </c>
      <c r="BZ30" s="616">
        <v>10469</v>
      </c>
      <c r="CA30" s="615">
        <v>10755</v>
      </c>
      <c r="CB30" s="615">
        <v>11034</v>
      </c>
      <c r="CC30" s="615">
        <v>11436</v>
      </c>
    </row>
    <row r="31" spans="1:81" s="646" customFormat="1" ht="11.25">
      <c r="A31" s="670" t="s">
        <v>251</v>
      </c>
      <c r="B31" s="670" t="s">
        <v>252</v>
      </c>
      <c r="C31" s="645"/>
      <c r="D31" s="645"/>
      <c r="E31" s="645"/>
      <c r="F31" s="645"/>
      <c r="G31" s="645"/>
      <c r="H31" s="645"/>
      <c r="I31" s="645"/>
      <c r="J31" s="645"/>
      <c r="K31" s="645"/>
      <c r="L31" s="645"/>
      <c r="M31" s="645"/>
      <c r="N31" s="645"/>
      <c r="O31" s="645"/>
      <c r="P31" s="645"/>
      <c r="Q31" s="645"/>
      <c r="R31" s="645"/>
      <c r="S31" s="645"/>
      <c r="T31" s="645"/>
      <c r="U31" s="645"/>
      <c r="V31" s="645"/>
      <c r="W31" s="645"/>
      <c r="X31" s="645"/>
      <c r="Y31" s="645"/>
      <c r="Z31" s="645"/>
      <c r="AA31" s="645"/>
      <c r="AB31" s="645"/>
      <c r="AC31" s="645"/>
      <c r="AD31" s="645"/>
      <c r="AE31" s="645"/>
      <c r="AF31" s="645"/>
      <c r="AG31" s="645"/>
      <c r="AH31" s="645"/>
      <c r="AI31" s="645"/>
      <c r="AJ31" s="645"/>
      <c r="AK31" s="645"/>
      <c r="AL31" s="645"/>
      <c r="AM31" s="645"/>
      <c r="AN31" s="645"/>
      <c r="AO31" s="645"/>
      <c r="BC31" s="671">
        <f t="shared" ref="BC31:BP31" si="35">SUM(BC32:BC35)</f>
        <v>2357</v>
      </c>
      <c r="BD31" s="671">
        <f t="shared" si="35"/>
        <v>2183</v>
      </c>
      <c r="BE31" s="671">
        <f t="shared" si="35"/>
        <v>1823</v>
      </c>
      <c r="BF31" s="671">
        <f t="shared" si="35"/>
        <v>1933</v>
      </c>
      <c r="BG31" s="673">
        <f t="shared" si="35"/>
        <v>1939</v>
      </c>
      <c r="BH31" s="672">
        <f t="shared" si="35"/>
        <v>2157</v>
      </c>
      <c r="BI31" s="672">
        <f t="shared" si="35"/>
        <v>3039</v>
      </c>
      <c r="BJ31" s="672">
        <f t="shared" si="35"/>
        <v>3249</v>
      </c>
      <c r="BK31" s="673">
        <f t="shared" si="35"/>
        <v>2679</v>
      </c>
      <c r="BL31" s="672">
        <f t="shared" si="35"/>
        <v>1554</v>
      </c>
      <c r="BM31" s="672">
        <f t="shared" si="35"/>
        <v>1512</v>
      </c>
      <c r="BN31" s="672">
        <f t="shared" si="35"/>
        <v>1884</v>
      </c>
      <c r="BO31" s="673">
        <f t="shared" si="35"/>
        <v>1440</v>
      </c>
      <c r="BP31" s="672">
        <f t="shared" si="35"/>
        <v>1663</v>
      </c>
      <c r="BQ31" s="672">
        <f>SUM(BQ32:BQ35)</f>
        <v>1543</v>
      </c>
      <c r="BR31" s="672">
        <f>SUM(BR32:BR35)</f>
        <v>1773</v>
      </c>
      <c r="BS31" s="673">
        <f>SUM(BS32:BS35)</f>
        <v>1908</v>
      </c>
      <c r="BT31" s="672">
        <f t="shared" ref="BT31:BU31" si="36">SUM(BT32:BT35)</f>
        <v>1569</v>
      </c>
      <c r="BU31" s="672">
        <f t="shared" si="36"/>
        <v>1661</v>
      </c>
      <c r="BV31" s="672">
        <f t="shared" ref="BV31" si="37">SUM(BV32:BV35)</f>
        <v>2198</v>
      </c>
      <c r="BW31" s="673">
        <f t="shared" ref="BW31:CB31" si="38">SUM(BW32:BW35)</f>
        <v>1903</v>
      </c>
      <c r="BX31" s="672">
        <f t="shared" si="38"/>
        <v>2139</v>
      </c>
      <c r="BY31" s="672">
        <f t="shared" si="38"/>
        <v>2040</v>
      </c>
      <c r="BZ31" s="674">
        <f t="shared" si="38"/>
        <v>3311</v>
      </c>
      <c r="CA31" s="672">
        <f t="shared" si="38"/>
        <v>3287</v>
      </c>
      <c r="CB31" s="672">
        <f t="shared" si="38"/>
        <v>3185</v>
      </c>
      <c r="CC31" s="672">
        <f t="shared" ref="CC31" si="39">SUM(CC32:CC35)</f>
        <v>3653</v>
      </c>
    </row>
    <row r="32" spans="1:81" s="247" customFormat="1" ht="11.25">
      <c r="A32" s="153" t="s">
        <v>253</v>
      </c>
      <c r="B32" s="641" t="s">
        <v>254</v>
      </c>
      <c r="C32" s="642"/>
      <c r="D32" s="642"/>
      <c r="E32" s="642"/>
      <c r="F32" s="642"/>
      <c r="G32" s="642"/>
      <c r="H32" s="642"/>
      <c r="I32" s="642"/>
      <c r="J32" s="642"/>
      <c r="K32" s="642"/>
      <c r="L32" s="642"/>
      <c r="M32" s="642"/>
      <c r="N32" s="642"/>
      <c r="O32" s="642"/>
      <c r="P32" s="642"/>
      <c r="Q32" s="642"/>
      <c r="R32" s="642"/>
      <c r="S32" s="642"/>
      <c r="T32" s="642"/>
      <c r="U32" s="642"/>
      <c r="V32" s="642"/>
      <c r="W32" s="642"/>
      <c r="X32" s="642"/>
      <c r="Y32" s="642"/>
      <c r="Z32" s="642"/>
      <c r="AA32" s="642"/>
      <c r="AB32" s="642"/>
      <c r="AC32" s="642"/>
      <c r="AD32" s="642"/>
      <c r="AE32" s="642"/>
      <c r="AF32" s="642"/>
      <c r="AG32" s="642"/>
      <c r="AH32" s="642"/>
      <c r="AI32" s="642"/>
      <c r="AJ32" s="642"/>
      <c r="AK32" s="642"/>
      <c r="AL32" s="642"/>
      <c r="AM32" s="642"/>
      <c r="AN32" s="642"/>
      <c r="AO32" s="642"/>
      <c r="AP32" s="612"/>
      <c r="AQ32" s="612"/>
      <c r="AR32" s="612"/>
      <c r="AS32" s="612"/>
      <c r="AT32" s="612"/>
      <c r="AU32" s="612"/>
      <c r="AV32" s="612"/>
      <c r="AW32" s="612"/>
      <c r="AX32" s="612"/>
      <c r="AY32" s="612"/>
      <c r="AZ32" s="612"/>
      <c r="BA32" s="612"/>
      <c r="BB32" s="612"/>
      <c r="BC32" s="613">
        <v>0</v>
      </c>
      <c r="BD32" s="613">
        <v>0</v>
      </c>
      <c r="BE32" s="613">
        <v>0</v>
      </c>
      <c r="BF32" s="613">
        <v>0</v>
      </c>
      <c r="BG32" s="614">
        <v>0</v>
      </c>
      <c r="BH32" s="615">
        <v>0</v>
      </c>
      <c r="BI32" s="615">
        <v>0</v>
      </c>
      <c r="BJ32" s="615">
        <v>0</v>
      </c>
      <c r="BK32" s="614">
        <v>0</v>
      </c>
      <c r="BL32" s="615">
        <v>0</v>
      </c>
      <c r="BM32" s="615">
        <v>0</v>
      </c>
      <c r="BN32" s="615">
        <v>0</v>
      </c>
      <c r="BO32" s="614">
        <v>0</v>
      </c>
      <c r="BP32" s="615">
        <v>0</v>
      </c>
      <c r="BQ32" s="615">
        <v>0</v>
      </c>
      <c r="BR32" s="615">
        <v>0</v>
      </c>
      <c r="BS32" s="614">
        <v>0</v>
      </c>
      <c r="BT32" s="615">
        <v>0</v>
      </c>
      <c r="BU32" s="615">
        <v>0</v>
      </c>
      <c r="BV32" s="615">
        <v>0</v>
      </c>
      <c r="BW32" s="614">
        <v>0</v>
      </c>
      <c r="BX32" s="615">
        <v>0</v>
      </c>
      <c r="BY32" s="615">
        <v>0</v>
      </c>
      <c r="BZ32" s="616">
        <v>0</v>
      </c>
      <c r="CA32" s="615">
        <v>0</v>
      </c>
      <c r="CB32" s="615">
        <v>0</v>
      </c>
      <c r="CC32" s="615">
        <v>0</v>
      </c>
    </row>
    <row r="33" spans="1:81" s="247" customFormat="1" ht="11.25">
      <c r="A33" s="153" t="s">
        <v>255</v>
      </c>
      <c r="B33" s="641" t="s">
        <v>256</v>
      </c>
      <c r="C33" s="642"/>
      <c r="D33" s="642"/>
      <c r="E33" s="642"/>
      <c r="F33" s="642"/>
      <c r="G33" s="642"/>
      <c r="H33" s="642"/>
      <c r="I33" s="642"/>
      <c r="J33" s="642"/>
      <c r="K33" s="642"/>
      <c r="L33" s="642"/>
      <c r="M33" s="642"/>
      <c r="N33" s="642"/>
      <c r="O33" s="642"/>
      <c r="P33" s="642"/>
      <c r="Q33" s="642"/>
      <c r="R33" s="642"/>
      <c r="S33" s="642"/>
      <c r="T33" s="642"/>
      <c r="U33" s="642"/>
      <c r="V33" s="642"/>
      <c r="W33" s="642"/>
      <c r="X33" s="642"/>
      <c r="Y33" s="642"/>
      <c r="Z33" s="642"/>
      <c r="AA33" s="642"/>
      <c r="AB33" s="642"/>
      <c r="AC33" s="642"/>
      <c r="AD33" s="642"/>
      <c r="AE33" s="642"/>
      <c r="AF33" s="642"/>
      <c r="AG33" s="642"/>
      <c r="AH33" s="642"/>
      <c r="AI33" s="642"/>
      <c r="AJ33" s="642"/>
      <c r="AK33" s="642"/>
      <c r="AL33" s="642"/>
      <c r="AM33" s="642"/>
      <c r="AN33" s="642"/>
      <c r="AO33" s="642"/>
      <c r="AP33" s="612"/>
      <c r="AQ33" s="612"/>
      <c r="AR33" s="612"/>
      <c r="AS33" s="612"/>
      <c r="AT33" s="612"/>
      <c r="AU33" s="612"/>
      <c r="AV33" s="612"/>
      <c r="AW33" s="612"/>
      <c r="AX33" s="612"/>
      <c r="AY33" s="612"/>
      <c r="AZ33" s="612"/>
      <c r="BA33" s="612"/>
      <c r="BB33" s="612"/>
      <c r="BC33" s="613">
        <v>1937</v>
      </c>
      <c r="BD33" s="613">
        <v>1368</v>
      </c>
      <c r="BE33" s="613">
        <v>1213</v>
      </c>
      <c r="BF33" s="613">
        <v>1272</v>
      </c>
      <c r="BG33" s="614">
        <v>1325</v>
      </c>
      <c r="BH33" s="615">
        <v>1398</v>
      </c>
      <c r="BI33" s="615">
        <v>2257</v>
      </c>
      <c r="BJ33" s="615">
        <v>2531</v>
      </c>
      <c r="BK33" s="614">
        <v>1862</v>
      </c>
      <c r="BL33" s="615">
        <v>474</v>
      </c>
      <c r="BM33" s="615">
        <v>596</v>
      </c>
      <c r="BN33" s="615">
        <v>828</v>
      </c>
      <c r="BO33" s="614">
        <v>551</v>
      </c>
      <c r="BP33" s="615">
        <v>677</v>
      </c>
      <c r="BQ33" s="615">
        <v>527</v>
      </c>
      <c r="BR33" s="615">
        <v>607</v>
      </c>
      <c r="BS33" s="614">
        <v>815</v>
      </c>
      <c r="BT33" s="615">
        <v>527</v>
      </c>
      <c r="BU33" s="615">
        <v>643</v>
      </c>
      <c r="BV33" s="615">
        <v>759</v>
      </c>
      <c r="BW33" s="614">
        <v>870</v>
      </c>
      <c r="BX33" s="615">
        <v>981</v>
      </c>
      <c r="BY33" s="615">
        <v>875</v>
      </c>
      <c r="BZ33" s="616">
        <v>1788</v>
      </c>
      <c r="CA33" s="615">
        <v>2143</v>
      </c>
      <c r="CB33" s="615">
        <v>1994</v>
      </c>
      <c r="CC33" s="615">
        <v>2511</v>
      </c>
    </row>
    <row r="34" spans="1:81" s="247" customFormat="1" ht="11.25">
      <c r="A34" s="153" t="s">
        <v>257</v>
      </c>
      <c r="B34" s="641" t="s">
        <v>258</v>
      </c>
      <c r="C34" s="642"/>
      <c r="D34" s="642"/>
      <c r="E34" s="642"/>
      <c r="F34" s="642"/>
      <c r="G34" s="642"/>
      <c r="H34" s="642"/>
      <c r="I34" s="642"/>
      <c r="J34" s="642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  <c r="AF34" s="642"/>
      <c r="AG34" s="642"/>
      <c r="AH34" s="642"/>
      <c r="AI34" s="642"/>
      <c r="AJ34" s="642"/>
      <c r="AK34" s="642"/>
      <c r="AL34" s="642"/>
      <c r="AM34" s="642"/>
      <c r="AN34" s="642"/>
      <c r="AO34" s="642"/>
      <c r="AP34" s="612"/>
      <c r="AQ34" s="612"/>
      <c r="AR34" s="612"/>
      <c r="AS34" s="612"/>
      <c r="AT34" s="612"/>
      <c r="AU34" s="612"/>
      <c r="AV34" s="612"/>
      <c r="AW34" s="612"/>
      <c r="AX34" s="612"/>
      <c r="AY34" s="612"/>
      <c r="AZ34" s="612"/>
      <c r="BA34" s="612"/>
      <c r="BB34" s="612"/>
      <c r="BC34" s="613">
        <v>0</v>
      </c>
      <c r="BD34" s="613">
        <v>0</v>
      </c>
      <c r="BE34" s="613">
        <v>0</v>
      </c>
      <c r="BF34" s="613">
        <v>0</v>
      </c>
      <c r="BG34" s="614">
        <v>0</v>
      </c>
      <c r="BH34" s="615">
        <v>0</v>
      </c>
      <c r="BI34" s="615">
        <v>0</v>
      </c>
      <c r="BJ34" s="615">
        <v>0</v>
      </c>
      <c r="BK34" s="614">
        <v>0</v>
      </c>
      <c r="BL34" s="615">
        <v>0</v>
      </c>
      <c r="BM34" s="615">
        <v>0</v>
      </c>
      <c r="BN34" s="615">
        <v>0</v>
      </c>
      <c r="BO34" s="614">
        <v>0</v>
      </c>
      <c r="BP34" s="615">
        <v>0</v>
      </c>
      <c r="BQ34" s="615">
        <v>0</v>
      </c>
      <c r="BR34" s="615">
        <v>0</v>
      </c>
      <c r="BS34" s="614">
        <v>0</v>
      </c>
      <c r="BT34" s="615">
        <v>0</v>
      </c>
      <c r="BU34" s="615">
        <v>0</v>
      </c>
      <c r="BV34" s="615">
        <v>0</v>
      </c>
      <c r="BW34" s="614">
        <v>0</v>
      </c>
      <c r="BX34" s="615">
        <v>0</v>
      </c>
      <c r="BY34" s="615">
        <v>0</v>
      </c>
      <c r="BZ34" s="616">
        <v>0</v>
      </c>
      <c r="CA34" s="615">
        <v>0</v>
      </c>
      <c r="CB34" s="615">
        <v>0</v>
      </c>
      <c r="CC34" s="615">
        <v>0</v>
      </c>
    </row>
    <row r="35" spans="1:81" s="247" customFormat="1" ht="11.25">
      <c r="A35" s="153" t="s">
        <v>259</v>
      </c>
      <c r="B35" s="641" t="s">
        <v>260</v>
      </c>
      <c r="C35" s="642"/>
      <c r="D35" s="642"/>
      <c r="E35" s="642"/>
      <c r="F35" s="642"/>
      <c r="G35" s="642"/>
      <c r="H35" s="642"/>
      <c r="I35" s="642"/>
      <c r="J35" s="642"/>
      <c r="K35" s="642"/>
      <c r="L35" s="642"/>
      <c r="M35" s="642"/>
      <c r="N35" s="642"/>
      <c r="O35" s="642"/>
      <c r="P35" s="642"/>
      <c r="Q35" s="642"/>
      <c r="R35" s="642"/>
      <c r="S35" s="642"/>
      <c r="T35" s="642"/>
      <c r="U35" s="642"/>
      <c r="V35" s="642"/>
      <c r="W35" s="642"/>
      <c r="X35" s="642"/>
      <c r="Y35" s="642"/>
      <c r="Z35" s="642"/>
      <c r="AA35" s="642"/>
      <c r="AB35" s="642"/>
      <c r="AC35" s="642"/>
      <c r="AD35" s="642"/>
      <c r="AE35" s="642"/>
      <c r="AF35" s="642"/>
      <c r="AG35" s="642"/>
      <c r="AH35" s="642"/>
      <c r="AI35" s="642"/>
      <c r="AJ35" s="642"/>
      <c r="AK35" s="642"/>
      <c r="AL35" s="642"/>
      <c r="AM35" s="642"/>
      <c r="AN35" s="642"/>
      <c r="AO35" s="642"/>
      <c r="AP35" s="612"/>
      <c r="AQ35" s="612"/>
      <c r="AR35" s="612"/>
      <c r="AS35" s="612"/>
      <c r="AT35" s="612"/>
      <c r="AU35" s="612"/>
      <c r="AV35" s="612"/>
      <c r="AW35" s="612"/>
      <c r="AX35" s="612"/>
      <c r="AY35" s="612"/>
      <c r="AZ35" s="612"/>
      <c r="BA35" s="612"/>
      <c r="BB35" s="612"/>
      <c r="BC35" s="613">
        <v>420</v>
      </c>
      <c r="BD35" s="613">
        <v>815</v>
      </c>
      <c r="BE35" s="613">
        <v>610</v>
      </c>
      <c r="BF35" s="613">
        <v>661</v>
      </c>
      <c r="BG35" s="614">
        <v>614</v>
      </c>
      <c r="BH35" s="615">
        <v>759</v>
      </c>
      <c r="BI35" s="615">
        <v>782</v>
      </c>
      <c r="BJ35" s="615">
        <v>718</v>
      </c>
      <c r="BK35" s="614">
        <v>817</v>
      </c>
      <c r="BL35" s="615">
        <v>1080</v>
      </c>
      <c r="BM35" s="615">
        <v>916</v>
      </c>
      <c r="BN35" s="615">
        <v>1056</v>
      </c>
      <c r="BO35" s="614">
        <v>889</v>
      </c>
      <c r="BP35" s="615">
        <v>986</v>
      </c>
      <c r="BQ35" s="615">
        <v>1016</v>
      </c>
      <c r="BR35" s="615">
        <v>1166</v>
      </c>
      <c r="BS35" s="614">
        <v>1093</v>
      </c>
      <c r="BT35" s="615">
        <v>1042</v>
      </c>
      <c r="BU35" s="615">
        <v>1018</v>
      </c>
      <c r="BV35" s="615">
        <v>1439</v>
      </c>
      <c r="BW35" s="614">
        <v>1033</v>
      </c>
      <c r="BX35" s="615">
        <v>1158</v>
      </c>
      <c r="BY35" s="615">
        <v>1165</v>
      </c>
      <c r="BZ35" s="616">
        <v>1523</v>
      </c>
      <c r="CA35" s="615">
        <v>1144</v>
      </c>
      <c r="CB35" s="615">
        <v>1191</v>
      </c>
      <c r="CC35" s="615">
        <v>1142</v>
      </c>
    </row>
    <row r="36" spans="1:81" s="246" customFormat="1" ht="11.25">
      <c r="A36" s="154"/>
      <c r="B36" s="63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7"/>
      <c r="O36" s="617"/>
      <c r="P36" s="617"/>
      <c r="Q36" s="617"/>
      <c r="R36" s="617"/>
      <c r="S36" s="617"/>
      <c r="T36" s="617"/>
      <c r="U36" s="617"/>
      <c r="V36" s="617"/>
      <c r="W36" s="617"/>
      <c r="X36" s="617"/>
      <c r="Y36" s="617"/>
      <c r="Z36" s="617"/>
      <c r="AA36" s="617"/>
      <c r="AB36" s="617"/>
      <c r="AC36" s="617"/>
      <c r="AD36" s="617"/>
      <c r="AE36" s="617"/>
      <c r="AF36" s="617"/>
      <c r="AG36" s="617"/>
      <c r="AH36" s="617"/>
      <c r="AI36" s="617"/>
      <c r="AJ36" s="617"/>
      <c r="AK36" s="617"/>
      <c r="AL36" s="617"/>
      <c r="AM36" s="617"/>
      <c r="AN36" s="617"/>
      <c r="AO36" s="617"/>
      <c r="AP36" s="618"/>
      <c r="AQ36" s="618"/>
      <c r="AR36" s="618"/>
      <c r="AS36" s="618"/>
      <c r="AT36" s="618"/>
      <c r="AU36" s="618"/>
      <c r="AV36" s="618"/>
      <c r="AW36" s="618"/>
      <c r="AX36" s="618"/>
      <c r="AY36" s="618"/>
      <c r="AZ36" s="618"/>
      <c r="BA36" s="618"/>
      <c r="BB36" s="618"/>
      <c r="BC36" s="637"/>
      <c r="BD36" s="637"/>
      <c r="BE36" s="637"/>
      <c r="BF36" s="637"/>
      <c r="BG36" s="630"/>
      <c r="BH36" s="631"/>
      <c r="BI36" s="631"/>
      <c r="BJ36" s="631"/>
      <c r="BK36" s="630"/>
      <c r="BL36" s="631"/>
      <c r="BM36" s="631"/>
      <c r="BN36" s="631"/>
      <c r="BO36" s="630"/>
      <c r="BP36" s="631"/>
      <c r="BQ36" s="631"/>
      <c r="BR36" s="631"/>
      <c r="BS36" s="630"/>
      <c r="BT36" s="631"/>
      <c r="BU36" s="631"/>
      <c r="BV36" s="631"/>
      <c r="BW36" s="630"/>
      <c r="BX36" s="631"/>
      <c r="BY36" s="631"/>
      <c r="BZ36" s="638"/>
      <c r="CA36" s="631"/>
      <c r="CB36" s="631"/>
      <c r="CC36" s="631"/>
    </row>
    <row r="37" spans="1:81" s="646" customFormat="1" ht="22.5">
      <c r="A37" s="665" t="s">
        <v>261</v>
      </c>
      <c r="B37" s="665" t="s">
        <v>262</v>
      </c>
      <c r="C37" s="645"/>
      <c r="D37" s="645"/>
      <c r="E37" s="645"/>
      <c r="F37" s="645"/>
      <c r="G37" s="645"/>
      <c r="H37" s="645"/>
      <c r="I37" s="645"/>
      <c r="J37" s="645"/>
      <c r="K37" s="645"/>
      <c r="L37" s="645"/>
      <c r="M37" s="645"/>
      <c r="N37" s="645"/>
      <c r="O37" s="645"/>
      <c r="P37" s="645"/>
      <c r="Q37" s="645"/>
      <c r="R37" s="645"/>
      <c r="S37" s="645"/>
      <c r="T37" s="645"/>
      <c r="U37" s="645"/>
      <c r="V37" s="645"/>
      <c r="W37" s="645"/>
      <c r="X37" s="645"/>
      <c r="Y37" s="645"/>
      <c r="Z37" s="645"/>
      <c r="AA37" s="645"/>
      <c r="AB37" s="645"/>
      <c r="AC37" s="645"/>
      <c r="AD37" s="645"/>
      <c r="AE37" s="645"/>
      <c r="AF37" s="645"/>
      <c r="AG37" s="645"/>
      <c r="AH37" s="645"/>
      <c r="AI37" s="645"/>
      <c r="AJ37" s="645"/>
      <c r="AK37" s="645"/>
      <c r="AL37" s="645"/>
      <c r="AM37" s="645"/>
      <c r="AN37" s="645"/>
      <c r="AO37" s="645"/>
      <c r="BC37" s="666">
        <f t="shared" ref="BC37:BP37" si="40">SUM(BC39,BC55)</f>
        <v>-2766</v>
      </c>
      <c r="BD37" s="666">
        <f t="shared" si="40"/>
        <v>-3048</v>
      </c>
      <c r="BE37" s="666">
        <f t="shared" si="40"/>
        <v>-3186</v>
      </c>
      <c r="BF37" s="666">
        <f t="shared" si="40"/>
        <v>-3271</v>
      </c>
      <c r="BG37" s="668">
        <f t="shared" si="40"/>
        <v>-3390</v>
      </c>
      <c r="BH37" s="667">
        <f t="shared" si="40"/>
        <v>-3008</v>
      </c>
      <c r="BI37" s="667">
        <f t="shared" si="40"/>
        <v>-3033</v>
      </c>
      <c r="BJ37" s="667">
        <f t="shared" si="40"/>
        <v>-3114</v>
      </c>
      <c r="BK37" s="668">
        <f t="shared" si="40"/>
        <v>-2992</v>
      </c>
      <c r="BL37" s="667">
        <f t="shared" si="40"/>
        <v>-3197</v>
      </c>
      <c r="BM37" s="667">
        <f t="shared" si="40"/>
        <v>-3084</v>
      </c>
      <c r="BN37" s="667">
        <f t="shared" si="40"/>
        <v>-3269</v>
      </c>
      <c r="BO37" s="668">
        <f t="shared" si="40"/>
        <v>-3368</v>
      </c>
      <c r="BP37" s="667">
        <f t="shared" si="40"/>
        <v>-3550</v>
      </c>
      <c r="BQ37" s="667">
        <f>SUM(BQ39,BQ55)</f>
        <v>-3729</v>
      </c>
      <c r="BR37" s="667">
        <f>SUM(BR39,BR55)</f>
        <v>-3508</v>
      </c>
      <c r="BS37" s="668">
        <f>SUM(BS39,BS55)</f>
        <v>-3733</v>
      </c>
      <c r="BT37" s="667">
        <f t="shared" ref="BT37:BU37" si="41">SUM(BT39,BT55)</f>
        <v>-3998</v>
      </c>
      <c r="BU37" s="667">
        <f t="shared" si="41"/>
        <v>-4068</v>
      </c>
      <c r="BV37" s="667">
        <f t="shared" ref="BV37" si="42">SUM(BV39,BV55)</f>
        <v>-3955</v>
      </c>
      <c r="BW37" s="668">
        <f t="shared" ref="BW37:CB37" si="43">SUM(BW39,BW55)</f>
        <v>-4189</v>
      </c>
      <c r="BX37" s="667">
        <f t="shared" si="43"/>
        <v>-4225</v>
      </c>
      <c r="BY37" s="667">
        <f t="shared" si="43"/>
        <v>-4472</v>
      </c>
      <c r="BZ37" s="669">
        <f t="shared" si="43"/>
        <v>-4154</v>
      </c>
      <c r="CA37" s="667">
        <f t="shared" si="43"/>
        <v>-4330</v>
      </c>
      <c r="CB37" s="667">
        <f t="shared" si="43"/>
        <v>-4326</v>
      </c>
      <c r="CC37" s="667">
        <f t="shared" ref="CC37" si="44">SUM(CC39,CC55)</f>
        <v>-4437</v>
      </c>
    </row>
    <row r="38" spans="1:81" s="246" customFormat="1">
      <c r="A38" s="154"/>
      <c r="B38" s="636"/>
      <c r="C38" s="617"/>
      <c r="D38" s="617"/>
      <c r="E38" s="617"/>
      <c r="F38" s="617"/>
      <c r="G38" s="617"/>
      <c r="H38" s="617"/>
      <c r="I38" s="617"/>
      <c r="J38" s="617"/>
      <c r="K38" s="617"/>
      <c r="L38" s="617"/>
      <c r="M38" s="617"/>
      <c r="N38" s="617"/>
      <c r="O38" s="617"/>
      <c r="P38" s="617"/>
      <c r="Q38" s="617"/>
      <c r="R38" s="617"/>
      <c r="S38" s="617"/>
      <c r="T38" s="617"/>
      <c r="U38" s="617"/>
      <c r="V38" s="617"/>
      <c r="W38" s="617"/>
      <c r="X38" s="617"/>
      <c r="Y38" s="617"/>
      <c r="Z38" s="617"/>
      <c r="AA38" s="617"/>
      <c r="AB38" s="617"/>
      <c r="AC38" s="617"/>
      <c r="AD38" s="617"/>
      <c r="AE38" s="617"/>
      <c r="AF38" s="617"/>
      <c r="AG38" s="617"/>
      <c r="AH38" s="617"/>
      <c r="AI38" s="617"/>
      <c r="AJ38" s="617"/>
      <c r="AK38" s="617"/>
      <c r="AL38" s="617"/>
      <c r="AM38" s="617"/>
      <c r="AN38" s="617"/>
      <c r="AO38" s="617"/>
      <c r="AP38" s="618"/>
      <c r="AQ38" s="618"/>
      <c r="AR38" s="618"/>
      <c r="AS38" s="618"/>
      <c r="AT38" s="618"/>
      <c r="AU38" s="618"/>
      <c r="AV38" s="618"/>
      <c r="AW38" s="618"/>
      <c r="AX38" s="618"/>
      <c r="AY38" s="618"/>
      <c r="AZ38" s="618"/>
      <c r="BA38" s="618"/>
      <c r="BB38" s="618"/>
      <c r="BC38" s="637"/>
      <c r="BD38" s="637"/>
      <c r="BE38" s="637"/>
      <c r="BF38" s="637"/>
      <c r="BG38" s="630"/>
      <c r="BH38" s="631"/>
      <c r="BI38" s="631"/>
      <c r="BJ38" s="631"/>
      <c r="BK38" s="630"/>
      <c r="BL38" s="631"/>
      <c r="BM38" s="631"/>
      <c r="BN38" s="631"/>
      <c r="BO38" s="630"/>
      <c r="BP38" s="631"/>
      <c r="BQ38" s="631"/>
      <c r="BR38" s="631"/>
      <c r="BS38" s="643"/>
      <c r="BT38" s="631"/>
      <c r="BU38" s="631"/>
      <c r="BV38" s="631"/>
      <c r="BW38" s="643"/>
      <c r="BX38" s="631"/>
      <c r="BY38" s="631"/>
      <c r="BZ38" s="638"/>
      <c r="CA38" s="631"/>
      <c r="CB38" s="631"/>
      <c r="CC38" s="631"/>
    </row>
    <row r="39" spans="1:81" s="646" customFormat="1" ht="11.25">
      <c r="A39" s="670" t="s">
        <v>263</v>
      </c>
      <c r="B39" s="670" t="s">
        <v>264</v>
      </c>
      <c r="C39" s="645"/>
      <c r="D39" s="645"/>
      <c r="E39" s="645"/>
      <c r="F39" s="645"/>
      <c r="G39" s="645"/>
      <c r="H39" s="645"/>
      <c r="I39" s="645"/>
      <c r="J39" s="645"/>
      <c r="K39" s="645"/>
      <c r="L39" s="645"/>
      <c r="M39" s="645"/>
      <c r="N39" s="645"/>
      <c r="O39" s="645"/>
      <c r="P39" s="645"/>
      <c r="Q39" s="645"/>
      <c r="R39" s="645"/>
      <c r="S39" s="645"/>
      <c r="T39" s="645"/>
      <c r="U39" s="645"/>
      <c r="V39" s="645"/>
      <c r="W39" s="645"/>
      <c r="X39" s="645"/>
      <c r="Y39" s="645"/>
      <c r="Z39" s="645"/>
      <c r="AA39" s="645"/>
      <c r="AB39" s="645"/>
      <c r="AC39" s="645"/>
      <c r="AD39" s="645"/>
      <c r="AE39" s="645"/>
      <c r="AF39" s="645"/>
      <c r="AG39" s="645"/>
      <c r="AH39" s="645"/>
      <c r="AI39" s="645"/>
      <c r="AJ39" s="645"/>
      <c r="AK39" s="645"/>
      <c r="AL39" s="645"/>
      <c r="AM39" s="645"/>
      <c r="AN39" s="645"/>
      <c r="AO39" s="645"/>
      <c r="BC39" s="671">
        <f t="shared" ref="BC39:BP39" si="45">SUM(BC40:BC42)</f>
        <v>-2766</v>
      </c>
      <c r="BD39" s="671">
        <f t="shared" si="45"/>
        <v>-3048</v>
      </c>
      <c r="BE39" s="671">
        <f t="shared" si="45"/>
        <v>-3186</v>
      </c>
      <c r="BF39" s="671">
        <f t="shared" si="45"/>
        <v>-3271</v>
      </c>
      <c r="BG39" s="673">
        <f t="shared" si="45"/>
        <v>-3390</v>
      </c>
      <c r="BH39" s="672">
        <f t="shared" si="45"/>
        <v>-3008</v>
      </c>
      <c r="BI39" s="672">
        <f t="shared" si="45"/>
        <v>-3033</v>
      </c>
      <c r="BJ39" s="672">
        <f t="shared" si="45"/>
        <v>-3114</v>
      </c>
      <c r="BK39" s="673">
        <f t="shared" si="45"/>
        <v>-2992</v>
      </c>
      <c r="BL39" s="672">
        <f t="shared" si="45"/>
        <v>-3197</v>
      </c>
      <c r="BM39" s="672">
        <f t="shared" si="45"/>
        <v>-3084</v>
      </c>
      <c r="BN39" s="672">
        <f t="shared" si="45"/>
        <v>-3269</v>
      </c>
      <c r="BO39" s="673">
        <f t="shared" si="45"/>
        <v>-3368</v>
      </c>
      <c r="BP39" s="672">
        <f t="shared" si="45"/>
        <v>-3550</v>
      </c>
      <c r="BQ39" s="672">
        <f>SUM(BQ40:BQ42)</f>
        <v>-3729</v>
      </c>
      <c r="BR39" s="672">
        <f>SUM(BR40:BR42)</f>
        <v>-3508</v>
      </c>
      <c r="BS39" s="673">
        <f>SUM(BS40:BS42)</f>
        <v>-3733</v>
      </c>
      <c r="BT39" s="672">
        <f t="shared" ref="BT39:BU39" si="46">SUM(BT40:BT42)</f>
        <v>-3998</v>
      </c>
      <c r="BU39" s="672">
        <f t="shared" si="46"/>
        <v>-4068</v>
      </c>
      <c r="BV39" s="672">
        <f t="shared" ref="BV39" si="47">SUM(BV40:BV42)</f>
        <v>-3955</v>
      </c>
      <c r="BW39" s="673">
        <f t="shared" ref="BW39:CB39" si="48">SUM(BW40:BW42)</f>
        <v>-4189</v>
      </c>
      <c r="BX39" s="672">
        <f t="shared" si="48"/>
        <v>-4225</v>
      </c>
      <c r="BY39" s="672">
        <f t="shared" si="48"/>
        <v>-4472</v>
      </c>
      <c r="BZ39" s="674">
        <f t="shared" si="48"/>
        <v>-4154</v>
      </c>
      <c r="CA39" s="672">
        <f t="shared" si="48"/>
        <v>-4330</v>
      </c>
      <c r="CB39" s="672">
        <f t="shared" si="48"/>
        <v>-4326</v>
      </c>
      <c r="CC39" s="672">
        <f t="shared" ref="CC39" si="49">SUM(CC40:CC42)</f>
        <v>-4437</v>
      </c>
    </row>
    <row r="40" spans="1:81" s="247" customFormat="1" ht="11.25">
      <c r="A40" s="149" t="s">
        <v>115</v>
      </c>
      <c r="B40" s="634" t="s">
        <v>116</v>
      </c>
      <c r="C40" s="635"/>
      <c r="D40" s="635"/>
      <c r="E40" s="635"/>
      <c r="F40" s="635"/>
      <c r="G40" s="635"/>
      <c r="H40" s="635"/>
      <c r="I40" s="635"/>
      <c r="J40" s="635"/>
      <c r="K40" s="635"/>
      <c r="L40" s="635"/>
      <c r="M40" s="635"/>
      <c r="N40" s="635"/>
      <c r="O40" s="635"/>
      <c r="P40" s="635"/>
      <c r="Q40" s="635"/>
      <c r="R40" s="635"/>
      <c r="S40" s="635"/>
      <c r="T40" s="635"/>
      <c r="U40" s="635"/>
      <c r="V40" s="635"/>
      <c r="W40" s="635"/>
      <c r="X40" s="635"/>
      <c r="Y40" s="635"/>
      <c r="Z40" s="635"/>
      <c r="AA40" s="635"/>
      <c r="AB40" s="635"/>
      <c r="AC40" s="635"/>
      <c r="AD40" s="635"/>
      <c r="AE40" s="635"/>
      <c r="AF40" s="635"/>
      <c r="AG40" s="635"/>
      <c r="AH40" s="635"/>
      <c r="AI40" s="635"/>
      <c r="AJ40" s="635"/>
      <c r="AK40" s="635"/>
      <c r="AL40" s="635"/>
      <c r="AM40" s="635"/>
      <c r="AN40" s="635"/>
      <c r="AO40" s="635"/>
      <c r="AP40" s="612"/>
      <c r="AQ40" s="612"/>
      <c r="AR40" s="612"/>
      <c r="AS40" s="612"/>
      <c r="AT40" s="612"/>
      <c r="AU40" s="612"/>
      <c r="AV40" s="612"/>
      <c r="AW40" s="612"/>
      <c r="AX40" s="612"/>
      <c r="AY40" s="612"/>
      <c r="AZ40" s="612"/>
      <c r="BA40" s="612"/>
      <c r="BB40" s="612"/>
      <c r="BC40" s="613">
        <v>-1379</v>
      </c>
      <c r="BD40" s="613">
        <v>-1489</v>
      </c>
      <c r="BE40" s="613">
        <v>-1589</v>
      </c>
      <c r="BF40" s="613">
        <v>-1695</v>
      </c>
      <c r="BG40" s="614">
        <v>-1796</v>
      </c>
      <c r="BH40" s="615">
        <v>-1465</v>
      </c>
      <c r="BI40" s="615">
        <v>-1546</v>
      </c>
      <c r="BJ40" s="615">
        <v>-1596</v>
      </c>
      <c r="BK40" s="614">
        <v>-1723</v>
      </c>
      <c r="BL40" s="615">
        <v>-1884</v>
      </c>
      <c r="BM40" s="615">
        <v>-1644</v>
      </c>
      <c r="BN40" s="615">
        <v>-1785</v>
      </c>
      <c r="BO40" s="614">
        <v>-1823</v>
      </c>
      <c r="BP40" s="615">
        <v>-1902</v>
      </c>
      <c r="BQ40" s="615">
        <v>-2006</v>
      </c>
      <c r="BR40" s="615">
        <v>-1687</v>
      </c>
      <c r="BS40" s="614">
        <v>-1747</v>
      </c>
      <c r="BT40" s="615">
        <v>-1862</v>
      </c>
      <c r="BU40" s="615">
        <v>-1648</v>
      </c>
      <c r="BV40" s="615">
        <v>-1600</v>
      </c>
      <c r="BW40" s="614">
        <v>-1681</v>
      </c>
      <c r="BX40" s="615">
        <v>-1491</v>
      </c>
      <c r="BY40" s="615">
        <v>-1586</v>
      </c>
      <c r="BZ40" s="616">
        <v>-1612</v>
      </c>
      <c r="CA40" s="615">
        <v>-1659</v>
      </c>
      <c r="CB40" s="615">
        <v>-1492</v>
      </c>
      <c r="CC40" s="615">
        <v>-1525</v>
      </c>
    </row>
    <row r="41" spans="1:81" s="247" customFormat="1" ht="11.25">
      <c r="A41" s="149" t="s">
        <v>117</v>
      </c>
      <c r="B41" s="634" t="s">
        <v>118</v>
      </c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5"/>
      <c r="N41" s="635"/>
      <c r="O41" s="635"/>
      <c r="P41" s="635"/>
      <c r="Q41" s="635"/>
      <c r="R41" s="635"/>
      <c r="S41" s="635"/>
      <c r="T41" s="635"/>
      <c r="U41" s="635"/>
      <c r="V41" s="635"/>
      <c r="W41" s="635"/>
      <c r="X41" s="635"/>
      <c r="Y41" s="635"/>
      <c r="Z41" s="635"/>
      <c r="AA41" s="635"/>
      <c r="AB41" s="635"/>
      <c r="AC41" s="635"/>
      <c r="AD41" s="635"/>
      <c r="AE41" s="635"/>
      <c r="AF41" s="635"/>
      <c r="AG41" s="635"/>
      <c r="AH41" s="635"/>
      <c r="AI41" s="635"/>
      <c r="AJ41" s="635"/>
      <c r="AK41" s="635"/>
      <c r="AL41" s="635"/>
      <c r="AM41" s="635"/>
      <c r="AN41" s="635"/>
      <c r="AO41" s="635"/>
      <c r="AP41" s="612"/>
      <c r="AQ41" s="612"/>
      <c r="AR41" s="612"/>
      <c r="AS41" s="612"/>
      <c r="AT41" s="612"/>
      <c r="AU41" s="612"/>
      <c r="AV41" s="612"/>
      <c r="AW41" s="612"/>
      <c r="AX41" s="612"/>
      <c r="AY41" s="612"/>
      <c r="AZ41" s="612"/>
      <c r="BA41" s="612"/>
      <c r="BB41" s="612"/>
      <c r="BC41" s="613">
        <v>-1387</v>
      </c>
      <c r="BD41" s="613">
        <v>-1558</v>
      </c>
      <c r="BE41" s="613">
        <v>-1596</v>
      </c>
      <c r="BF41" s="613">
        <v>-1575</v>
      </c>
      <c r="BG41" s="614">
        <v>-1593</v>
      </c>
      <c r="BH41" s="615">
        <v>-1543</v>
      </c>
      <c r="BI41" s="615">
        <v>-1487</v>
      </c>
      <c r="BJ41" s="615">
        <v>-1517</v>
      </c>
      <c r="BK41" s="614">
        <v>-1268</v>
      </c>
      <c r="BL41" s="615">
        <v>-1311</v>
      </c>
      <c r="BM41" s="615">
        <v>-1435</v>
      </c>
      <c r="BN41" s="615">
        <v>-1476</v>
      </c>
      <c r="BO41" s="614">
        <v>-1542</v>
      </c>
      <c r="BP41" s="615">
        <v>-1643</v>
      </c>
      <c r="BQ41" s="615">
        <v>-1720</v>
      </c>
      <c r="BR41" s="615">
        <v>-1818</v>
      </c>
      <c r="BS41" s="614">
        <v>-1985</v>
      </c>
      <c r="BT41" s="615">
        <v>-2134</v>
      </c>
      <c r="BU41" s="615">
        <v>-2418</v>
      </c>
      <c r="BV41" s="615">
        <v>-2348</v>
      </c>
      <c r="BW41" s="614">
        <v>-2501</v>
      </c>
      <c r="BX41" s="615">
        <v>-2729</v>
      </c>
      <c r="BY41" s="615">
        <v>-2882</v>
      </c>
      <c r="BZ41" s="616">
        <v>-2538</v>
      </c>
      <c r="CA41" s="615">
        <v>-2668</v>
      </c>
      <c r="CB41" s="615">
        <v>-2830</v>
      </c>
      <c r="CC41" s="615">
        <v>-2909</v>
      </c>
    </row>
    <row r="42" spans="1:81" s="247" customFormat="1" ht="11.25">
      <c r="A42" s="149" t="s">
        <v>119</v>
      </c>
      <c r="B42" s="634" t="s">
        <v>120</v>
      </c>
      <c r="C42" s="635"/>
      <c r="D42" s="635"/>
      <c r="E42" s="635"/>
      <c r="F42" s="635"/>
      <c r="G42" s="635"/>
      <c r="H42" s="635"/>
      <c r="I42" s="635"/>
      <c r="J42" s="635"/>
      <c r="K42" s="635"/>
      <c r="L42" s="635"/>
      <c r="M42" s="635"/>
      <c r="N42" s="635"/>
      <c r="O42" s="635"/>
      <c r="P42" s="635"/>
      <c r="Q42" s="635"/>
      <c r="R42" s="635"/>
      <c r="S42" s="635"/>
      <c r="T42" s="635"/>
      <c r="U42" s="635"/>
      <c r="V42" s="635"/>
      <c r="W42" s="635"/>
      <c r="X42" s="635"/>
      <c r="Y42" s="635"/>
      <c r="Z42" s="635"/>
      <c r="AA42" s="635"/>
      <c r="AB42" s="635"/>
      <c r="AC42" s="635"/>
      <c r="AD42" s="635"/>
      <c r="AE42" s="635"/>
      <c r="AF42" s="635"/>
      <c r="AG42" s="635"/>
      <c r="AH42" s="635"/>
      <c r="AI42" s="635"/>
      <c r="AJ42" s="635"/>
      <c r="AK42" s="635"/>
      <c r="AL42" s="635"/>
      <c r="AM42" s="635"/>
      <c r="AN42" s="635"/>
      <c r="AO42" s="635"/>
      <c r="AP42" s="612"/>
      <c r="AQ42" s="612"/>
      <c r="AR42" s="612"/>
      <c r="AS42" s="612"/>
      <c r="AT42" s="612"/>
      <c r="AU42" s="612"/>
      <c r="AV42" s="612"/>
      <c r="AW42" s="612"/>
      <c r="AX42" s="612"/>
      <c r="AY42" s="612"/>
      <c r="AZ42" s="612"/>
      <c r="BA42" s="612"/>
      <c r="BB42" s="612"/>
      <c r="BC42" s="613">
        <v>0</v>
      </c>
      <c r="BD42" s="613">
        <v>-1</v>
      </c>
      <c r="BE42" s="613">
        <v>-1</v>
      </c>
      <c r="BF42" s="613">
        <v>-1</v>
      </c>
      <c r="BG42" s="614">
        <v>-1</v>
      </c>
      <c r="BH42" s="615">
        <v>0</v>
      </c>
      <c r="BI42" s="615">
        <v>0</v>
      </c>
      <c r="BJ42" s="615">
        <v>-1</v>
      </c>
      <c r="BK42" s="614">
        <v>-1</v>
      </c>
      <c r="BL42" s="615">
        <v>-2</v>
      </c>
      <c r="BM42" s="615">
        <v>-5</v>
      </c>
      <c r="BN42" s="615">
        <v>-8</v>
      </c>
      <c r="BO42" s="614">
        <v>-3</v>
      </c>
      <c r="BP42" s="615">
        <v>-5</v>
      </c>
      <c r="BQ42" s="615">
        <v>-3</v>
      </c>
      <c r="BR42" s="615">
        <v>-3</v>
      </c>
      <c r="BS42" s="614">
        <v>-1</v>
      </c>
      <c r="BT42" s="615">
        <v>-2</v>
      </c>
      <c r="BU42" s="615">
        <v>-2</v>
      </c>
      <c r="BV42" s="615">
        <v>-7</v>
      </c>
      <c r="BW42" s="614">
        <v>-7</v>
      </c>
      <c r="BX42" s="615">
        <v>-5</v>
      </c>
      <c r="BY42" s="615">
        <v>-4</v>
      </c>
      <c r="BZ42" s="616">
        <v>-4</v>
      </c>
      <c r="CA42" s="615">
        <v>-3</v>
      </c>
      <c r="CB42" s="615">
        <v>-4</v>
      </c>
      <c r="CC42" s="615">
        <v>-3</v>
      </c>
    </row>
    <row r="43" spans="1:81" s="248" customFormat="1" ht="11.25">
      <c r="A43" s="150" t="s">
        <v>235</v>
      </c>
      <c r="B43" s="636" t="s">
        <v>236</v>
      </c>
      <c r="C43" s="617"/>
      <c r="D43" s="617"/>
      <c r="E43" s="617"/>
      <c r="F43" s="617"/>
      <c r="G43" s="617"/>
      <c r="H43" s="617"/>
      <c r="I43" s="617"/>
      <c r="J43" s="617"/>
      <c r="K43" s="617"/>
      <c r="L43" s="617"/>
      <c r="M43" s="617"/>
      <c r="N43" s="617"/>
      <c r="O43" s="617"/>
      <c r="P43" s="617"/>
      <c r="Q43" s="617"/>
      <c r="R43" s="617"/>
      <c r="S43" s="617"/>
      <c r="T43" s="617"/>
      <c r="U43" s="617"/>
      <c r="V43" s="617"/>
      <c r="W43" s="617"/>
      <c r="X43" s="617"/>
      <c r="Y43" s="617"/>
      <c r="Z43" s="617"/>
      <c r="AA43" s="617"/>
      <c r="AB43" s="617"/>
      <c r="AC43" s="617"/>
      <c r="AD43" s="617"/>
      <c r="AE43" s="617"/>
      <c r="AF43" s="617"/>
      <c r="AG43" s="617"/>
      <c r="AH43" s="617"/>
      <c r="AI43" s="617"/>
      <c r="AJ43" s="617"/>
      <c r="AK43" s="617"/>
      <c r="AL43" s="617"/>
      <c r="AM43" s="617"/>
      <c r="AN43" s="617"/>
      <c r="AO43" s="617"/>
      <c r="AP43" s="618"/>
      <c r="AQ43" s="618"/>
      <c r="AR43" s="618"/>
      <c r="AS43" s="618"/>
      <c r="AT43" s="618"/>
      <c r="AU43" s="618"/>
      <c r="AV43" s="618"/>
      <c r="AW43" s="618"/>
      <c r="AX43" s="618"/>
      <c r="AY43" s="618"/>
      <c r="AZ43" s="618"/>
      <c r="BA43" s="618"/>
      <c r="BB43" s="618"/>
      <c r="BC43" s="637">
        <f t="shared" ref="BC43:BP43" si="50">SUM(BC44,BC50)</f>
        <v>-2766</v>
      </c>
      <c r="BD43" s="637">
        <f t="shared" si="50"/>
        <v>-3048</v>
      </c>
      <c r="BE43" s="637">
        <f t="shared" si="50"/>
        <v>-3186</v>
      </c>
      <c r="BF43" s="637">
        <f t="shared" si="50"/>
        <v>-3271</v>
      </c>
      <c r="BG43" s="630">
        <f t="shared" si="50"/>
        <v>-3390</v>
      </c>
      <c r="BH43" s="631">
        <f t="shared" si="50"/>
        <v>-3008</v>
      </c>
      <c r="BI43" s="631">
        <f t="shared" si="50"/>
        <v>-3033</v>
      </c>
      <c r="BJ43" s="631">
        <f t="shared" si="50"/>
        <v>-3114</v>
      </c>
      <c r="BK43" s="630">
        <f t="shared" si="50"/>
        <v>-2992</v>
      </c>
      <c r="BL43" s="631">
        <f t="shared" si="50"/>
        <v>-3197</v>
      </c>
      <c r="BM43" s="631">
        <f t="shared" si="50"/>
        <v>-3084</v>
      </c>
      <c r="BN43" s="631">
        <f t="shared" si="50"/>
        <v>-3269</v>
      </c>
      <c r="BO43" s="630">
        <f t="shared" si="50"/>
        <v>-3368</v>
      </c>
      <c r="BP43" s="631">
        <f t="shared" si="50"/>
        <v>-3550</v>
      </c>
      <c r="BQ43" s="631">
        <f>SUM(BQ44,BQ50)</f>
        <v>-3729</v>
      </c>
      <c r="BR43" s="631">
        <f>SUM(BR44,BR50)</f>
        <v>-3508</v>
      </c>
      <c r="BS43" s="630">
        <f>SUM(BS44,BS50)</f>
        <v>-3733</v>
      </c>
      <c r="BT43" s="631">
        <f t="shared" ref="BT43:BU43" si="51">SUM(BT44,BT50)</f>
        <v>-3998</v>
      </c>
      <c r="BU43" s="631">
        <f t="shared" si="51"/>
        <v>-4068</v>
      </c>
      <c r="BV43" s="631">
        <f t="shared" ref="BV43" si="52">SUM(BV44,BV50)</f>
        <v>-3955</v>
      </c>
      <c r="BW43" s="630">
        <f t="shared" ref="BW43:CB43" si="53">SUM(BW44,BW50)</f>
        <v>-4189</v>
      </c>
      <c r="BX43" s="631">
        <f t="shared" si="53"/>
        <v>-4225</v>
      </c>
      <c r="BY43" s="631">
        <f t="shared" si="53"/>
        <v>-4472</v>
      </c>
      <c r="BZ43" s="638">
        <f t="shared" si="53"/>
        <v>-4154</v>
      </c>
      <c r="CA43" s="631">
        <f t="shared" si="53"/>
        <v>-4330</v>
      </c>
      <c r="CB43" s="631">
        <f t="shared" si="53"/>
        <v>-4326</v>
      </c>
      <c r="CC43" s="631">
        <f t="shared" ref="CC43" si="54">SUM(CC44,CC50)</f>
        <v>-4437</v>
      </c>
    </row>
    <row r="44" spans="1:81" s="248" customFormat="1" ht="11.25">
      <c r="A44" s="152" t="s">
        <v>123</v>
      </c>
      <c r="B44" s="639" t="s">
        <v>124</v>
      </c>
      <c r="C44" s="640"/>
      <c r="D44" s="640"/>
      <c r="E44" s="640"/>
      <c r="F44" s="640"/>
      <c r="G44" s="640"/>
      <c r="H44" s="640"/>
      <c r="I44" s="640"/>
      <c r="J44" s="640"/>
      <c r="K44" s="640"/>
      <c r="L44" s="640"/>
      <c r="M44" s="640"/>
      <c r="N44" s="640"/>
      <c r="O44" s="640"/>
      <c r="P44" s="640"/>
      <c r="Q44" s="640"/>
      <c r="R44" s="640"/>
      <c r="S44" s="640"/>
      <c r="T44" s="640"/>
      <c r="U44" s="640"/>
      <c r="V44" s="640"/>
      <c r="W44" s="640"/>
      <c r="X44" s="640"/>
      <c r="Y44" s="640"/>
      <c r="Z44" s="640"/>
      <c r="AA44" s="640"/>
      <c r="AB44" s="640"/>
      <c r="AC44" s="640"/>
      <c r="AD44" s="640"/>
      <c r="AE44" s="640"/>
      <c r="AF44" s="640"/>
      <c r="AG44" s="640"/>
      <c r="AH44" s="640"/>
      <c r="AI44" s="640"/>
      <c r="AJ44" s="640"/>
      <c r="AK44" s="640"/>
      <c r="AL44" s="640"/>
      <c r="AM44" s="640"/>
      <c r="AN44" s="640"/>
      <c r="AO44" s="640"/>
      <c r="AP44" s="618"/>
      <c r="AQ44" s="618"/>
      <c r="AR44" s="618"/>
      <c r="AS44" s="618"/>
      <c r="AT44" s="618"/>
      <c r="AU44" s="618"/>
      <c r="AV44" s="618"/>
      <c r="AW44" s="618"/>
      <c r="AX44" s="618"/>
      <c r="AY44" s="618"/>
      <c r="AZ44" s="618"/>
      <c r="BA44" s="618"/>
      <c r="BB44" s="618"/>
      <c r="BC44" s="637">
        <f t="shared" ref="BC44:BP44" si="55">SUM(BC45:BC49)</f>
        <v>-1892</v>
      </c>
      <c r="BD44" s="637">
        <f t="shared" si="55"/>
        <v>-2110</v>
      </c>
      <c r="BE44" s="637">
        <f t="shared" si="55"/>
        <v>-2182</v>
      </c>
      <c r="BF44" s="637">
        <f t="shared" si="55"/>
        <v>-2184</v>
      </c>
      <c r="BG44" s="630">
        <f t="shared" si="55"/>
        <v>-2235</v>
      </c>
      <c r="BH44" s="631">
        <f t="shared" si="55"/>
        <v>-2094</v>
      </c>
      <c r="BI44" s="631">
        <f t="shared" si="55"/>
        <v>-2085</v>
      </c>
      <c r="BJ44" s="631">
        <f t="shared" si="55"/>
        <v>-2158</v>
      </c>
      <c r="BK44" s="630">
        <f t="shared" si="55"/>
        <v>-1982</v>
      </c>
      <c r="BL44" s="631">
        <f t="shared" si="55"/>
        <v>-2075</v>
      </c>
      <c r="BM44" s="631">
        <f t="shared" si="55"/>
        <v>-2113</v>
      </c>
      <c r="BN44" s="631">
        <f t="shared" si="55"/>
        <v>-2192</v>
      </c>
      <c r="BO44" s="630">
        <f t="shared" si="55"/>
        <v>-2272</v>
      </c>
      <c r="BP44" s="631">
        <f t="shared" si="55"/>
        <v>-2389</v>
      </c>
      <c r="BQ44" s="631">
        <f>SUM(BQ45:BQ49)</f>
        <v>-2514</v>
      </c>
      <c r="BR44" s="631">
        <f>SUM(BR45:BR49)</f>
        <v>-2525</v>
      </c>
      <c r="BS44" s="630">
        <f>SUM(BS45:BS49)</f>
        <v>-2718</v>
      </c>
      <c r="BT44" s="631">
        <f t="shared" ref="BT44:BU44" si="56">SUM(BT45:BT49)</f>
        <v>-2951</v>
      </c>
      <c r="BU44" s="631">
        <f t="shared" si="56"/>
        <v>-3242</v>
      </c>
      <c r="BV44" s="631">
        <f t="shared" ref="BV44" si="57">SUM(BV45:BV49)</f>
        <v>-3075</v>
      </c>
      <c r="BW44" s="630">
        <f t="shared" ref="BW44:CB44" si="58">SUM(BW45:BW49)</f>
        <v>-3283</v>
      </c>
      <c r="BX44" s="631">
        <f t="shared" si="58"/>
        <v>-3451</v>
      </c>
      <c r="BY44" s="631">
        <f t="shared" si="58"/>
        <v>-3641</v>
      </c>
      <c r="BZ44" s="638">
        <f t="shared" si="58"/>
        <v>-3266</v>
      </c>
      <c r="CA44" s="631">
        <f t="shared" si="58"/>
        <v>-3422</v>
      </c>
      <c r="CB44" s="631">
        <f t="shared" si="58"/>
        <v>-3560</v>
      </c>
      <c r="CC44" s="631">
        <f t="shared" ref="CC44" si="59">SUM(CC45:CC49)</f>
        <v>-3637</v>
      </c>
    </row>
    <row r="45" spans="1:81" s="247" customFormat="1" ht="11.25">
      <c r="A45" s="153" t="s">
        <v>237</v>
      </c>
      <c r="B45" s="641" t="s">
        <v>238</v>
      </c>
      <c r="C45" s="642"/>
      <c r="D45" s="642"/>
      <c r="E45" s="642"/>
      <c r="F45" s="642"/>
      <c r="G45" s="642"/>
      <c r="H45" s="642"/>
      <c r="I45" s="642"/>
      <c r="J45" s="642"/>
      <c r="K45" s="642"/>
      <c r="L45" s="642"/>
      <c r="M45" s="642"/>
      <c r="N45" s="642"/>
      <c r="O45" s="642"/>
      <c r="P45" s="642"/>
      <c r="Q45" s="642"/>
      <c r="R45" s="642"/>
      <c r="S45" s="642"/>
      <c r="T45" s="642"/>
      <c r="U45" s="642"/>
      <c r="V45" s="642"/>
      <c r="W45" s="642"/>
      <c r="X45" s="642"/>
      <c r="Y45" s="642"/>
      <c r="Z45" s="642"/>
      <c r="AA45" s="642"/>
      <c r="AB45" s="642"/>
      <c r="AC45" s="642"/>
      <c r="AD45" s="642"/>
      <c r="AE45" s="642"/>
      <c r="AF45" s="642"/>
      <c r="AG45" s="642"/>
      <c r="AH45" s="642"/>
      <c r="AI45" s="642"/>
      <c r="AJ45" s="642"/>
      <c r="AK45" s="642"/>
      <c r="AL45" s="642"/>
      <c r="AM45" s="642"/>
      <c r="AN45" s="642"/>
      <c r="AO45" s="642"/>
      <c r="AP45" s="612"/>
      <c r="AQ45" s="612"/>
      <c r="AR45" s="612"/>
      <c r="AS45" s="612"/>
      <c r="AT45" s="612"/>
      <c r="AU45" s="612"/>
      <c r="AV45" s="612"/>
      <c r="AW45" s="612"/>
      <c r="AX45" s="612"/>
      <c r="AY45" s="612"/>
      <c r="AZ45" s="612"/>
      <c r="BA45" s="612"/>
      <c r="BB45" s="612"/>
      <c r="BC45" s="613">
        <v>-550</v>
      </c>
      <c r="BD45" s="613">
        <v>-566</v>
      </c>
      <c r="BE45" s="613">
        <v>-588</v>
      </c>
      <c r="BF45" s="613">
        <v>-568</v>
      </c>
      <c r="BG45" s="614">
        <v>-565</v>
      </c>
      <c r="BH45" s="615">
        <v>-518</v>
      </c>
      <c r="BI45" s="615">
        <v>-545</v>
      </c>
      <c r="BJ45" s="615">
        <v>-560</v>
      </c>
      <c r="BK45" s="614">
        <v>-429</v>
      </c>
      <c r="BL45" s="615">
        <v>-440</v>
      </c>
      <c r="BM45" s="615">
        <v>-462</v>
      </c>
      <c r="BN45" s="615">
        <v>-484</v>
      </c>
      <c r="BO45" s="614">
        <v>-535</v>
      </c>
      <c r="BP45" s="615">
        <v>-538</v>
      </c>
      <c r="BQ45" s="615">
        <v>-546</v>
      </c>
      <c r="BR45" s="615">
        <v>-140</v>
      </c>
      <c r="BS45" s="614">
        <v>-208</v>
      </c>
      <c r="BT45" s="615">
        <v>-229</v>
      </c>
      <c r="BU45" s="615">
        <v>-225</v>
      </c>
      <c r="BV45" s="615">
        <v>-219</v>
      </c>
      <c r="BW45" s="614">
        <v>-231</v>
      </c>
      <c r="BX45" s="615">
        <v>-276</v>
      </c>
      <c r="BY45" s="615">
        <v>-309</v>
      </c>
      <c r="BZ45" s="616">
        <v>-312</v>
      </c>
      <c r="CA45" s="615">
        <v>-363</v>
      </c>
      <c r="CB45" s="615">
        <v>-348</v>
      </c>
      <c r="CC45" s="615">
        <v>-351</v>
      </c>
    </row>
    <row r="46" spans="1:81" s="247" customFormat="1" ht="11.25">
      <c r="A46" s="153" t="s">
        <v>239</v>
      </c>
      <c r="B46" s="641" t="s">
        <v>240</v>
      </c>
      <c r="C46" s="642"/>
      <c r="D46" s="642"/>
      <c r="E46" s="642"/>
      <c r="F46" s="642"/>
      <c r="G46" s="642"/>
      <c r="H46" s="642"/>
      <c r="I46" s="642"/>
      <c r="J46" s="642"/>
      <c r="K46" s="642"/>
      <c r="L46" s="642"/>
      <c r="M46" s="642"/>
      <c r="N46" s="642"/>
      <c r="O46" s="642"/>
      <c r="P46" s="642"/>
      <c r="Q46" s="642"/>
      <c r="R46" s="642"/>
      <c r="S46" s="642"/>
      <c r="T46" s="642"/>
      <c r="U46" s="642"/>
      <c r="V46" s="642"/>
      <c r="W46" s="642"/>
      <c r="X46" s="642"/>
      <c r="Y46" s="642"/>
      <c r="Z46" s="642"/>
      <c r="AA46" s="642"/>
      <c r="AB46" s="642"/>
      <c r="AC46" s="642"/>
      <c r="AD46" s="642"/>
      <c r="AE46" s="642"/>
      <c r="AF46" s="642"/>
      <c r="AG46" s="642"/>
      <c r="AH46" s="642"/>
      <c r="AI46" s="642"/>
      <c r="AJ46" s="642"/>
      <c r="AK46" s="642"/>
      <c r="AL46" s="642"/>
      <c r="AM46" s="642"/>
      <c r="AN46" s="642"/>
      <c r="AO46" s="642"/>
      <c r="AP46" s="612"/>
      <c r="AQ46" s="612"/>
      <c r="AR46" s="612"/>
      <c r="AS46" s="612"/>
      <c r="AT46" s="612"/>
      <c r="AU46" s="612"/>
      <c r="AV46" s="612"/>
      <c r="AW46" s="612"/>
      <c r="AX46" s="612"/>
      <c r="AY46" s="612"/>
      <c r="AZ46" s="612"/>
      <c r="BA46" s="612"/>
      <c r="BB46" s="612"/>
      <c r="BC46" s="613">
        <v>-1212</v>
      </c>
      <c r="BD46" s="613">
        <v>-1375</v>
      </c>
      <c r="BE46" s="613">
        <v>-1409</v>
      </c>
      <c r="BF46" s="613">
        <v>-1418</v>
      </c>
      <c r="BG46" s="614">
        <v>-1477</v>
      </c>
      <c r="BH46" s="615">
        <v>-1375</v>
      </c>
      <c r="BI46" s="615">
        <v>-1374</v>
      </c>
      <c r="BJ46" s="615">
        <v>-1442</v>
      </c>
      <c r="BK46" s="614">
        <v>-1408</v>
      </c>
      <c r="BL46" s="615">
        <v>-1490</v>
      </c>
      <c r="BM46" s="615">
        <v>-1480</v>
      </c>
      <c r="BN46" s="615">
        <v>-1519</v>
      </c>
      <c r="BO46" s="614">
        <v>-1545</v>
      </c>
      <c r="BP46" s="615">
        <v>-1672</v>
      </c>
      <c r="BQ46" s="615">
        <v>-1783</v>
      </c>
      <c r="BR46" s="615">
        <v>-2201</v>
      </c>
      <c r="BS46" s="614">
        <v>-2317</v>
      </c>
      <c r="BT46" s="615">
        <v>-2509</v>
      </c>
      <c r="BU46" s="615">
        <v>-2615</v>
      </c>
      <c r="BV46" s="615">
        <v>-2461</v>
      </c>
      <c r="BW46" s="614">
        <v>-2624</v>
      </c>
      <c r="BX46" s="615">
        <v>-2645</v>
      </c>
      <c r="BY46" s="615">
        <v>-2785</v>
      </c>
      <c r="BZ46" s="616">
        <v>-2455</v>
      </c>
      <c r="CA46" s="615">
        <v>-2595</v>
      </c>
      <c r="CB46" s="615">
        <v>-2654</v>
      </c>
      <c r="CC46" s="615">
        <v>-2733</v>
      </c>
    </row>
    <row r="47" spans="1:81" s="247" customFormat="1" ht="11.25">
      <c r="A47" s="153" t="s">
        <v>241</v>
      </c>
      <c r="B47" s="641" t="s">
        <v>242</v>
      </c>
      <c r="C47" s="642"/>
      <c r="D47" s="642"/>
      <c r="E47" s="642"/>
      <c r="F47" s="642"/>
      <c r="G47" s="642"/>
      <c r="H47" s="642"/>
      <c r="I47" s="642"/>
      <c r="J47" s="642"/>
      <c r="K47" s="642"/>
      <c r="L47" s="642"/>
      <c r="M47" s="642"/>
      <c r="N47" s="642"/>
      <c r="O47" s="642"/>
      <c r="P47" s="642"/>
      <c r="Q47" s="642"/>
      <c r="R47" s="642"/>
      <c r="S47" s="642"/>
      <c r="T47" s="642"/>
      <c r="U47" s="642"/>
      <c r="V47" s="642"/>
      <c r="W47" s="642"/>
      <c r="X47" s="642"/>
      <c r="Y47" s="642"/>
      <c r="Z47" s="642"/>
      <c r="AA47" s="642"/>
      <c r="AB47" s="642"/>
      <c r="AC47" s="642"/>
      <c r="AD47" s="642"/>
      <c r="AE47" s="642"/>
      <c r="AF47" s="642"/>
      <c r="AG47" s="642"/>
      <c r="AH47" s="642"/>
      <c r="AI47" s="642"/>
      <c r="AJ47" s="642"/>
      <c r="AK47" s="642"/>
      <c r="AL47" s="642"/>
      <c r="AM47" s="642"/>
      <c r="AN47" s="642"/>
      <c r="AO47" s="642"/>
      <c r="AP47" s="612"/>
      <c r="AQ47" s="612"/>
      <c r="AR47" s="612"/>
      <c r="AS47" s="612"/>
      <c r="AT47" s="612"/>
      <c r="AU47" s="612"/>
      <c r="AV47" s="612"/>
      <c r="AW47" s="612"/>
      <c r="AX47" s="612"/>
      <c r="AY47" s="612"/>
      <c r="AZ47" s="612"/>
      <c r="BA47" s="612"/>
      <c r="BB47" s="612"/>
      <c r="BC47" s="613">
        <v>-82</v>
      </c>
      <c r="BD47" s="613">
        <v>-113</v>
      </c>
      <c r="BE47" s="613">
        <v>-122</v>
      </c>
      <c r="BF47" s="613">
        <v>-134</v>
      </c>
      <c r="BG47" s="614">
        <v>-130</v>
      </c>
      <c r="BH47" s="615">
        <v>-138</v>
      </c>
      <c r="BI47" s="615">
        <v>-97</v>
      </c>
      <c r="BJ47" s="615">
        <v>-90</v>
      </c>
      <c r="BK47" s="614">
        <v>-87</v>
      </c>
      <c r="BL47" s="615">
        <v>-84</v>
      </c>
      <c r="BM47" s="615">
        <v>-107</v>
      </c>
      <c r="BN47" s="615">
        <v>-115</v>
      </c>
      <c r="BO47" s="614">
        <v>-116</v>
      </c>
      <c r="BP47" s="615">
        <v>-94</v>
      </c>
      <c r="BQ47" s="615">
        <v>-99</v>
      </c>
      <c r="BR47" s="615">
        <v>-78</v>
      </c>
      <c r="BS47" s="614">
        <v>-90</v>
      </c>
      <c r="BT47" s="615">
        <v>-108</v>
      </c>
      <c r="BU47" s="615">
        <v>-99</v>
      </c>
      <c r="BV47" s="615">
        <v>-102</v>
      </c>
      <c r="BW47" s="614">
        <v>-115</v>
      </c>
      <c r="BX47" s="615">
        <v>-111</v>
      </c>
      <c r="BY47" s="615">
        <v>-123</v>
      </c>
      <c r="BZ47" s="616">
        <v>-131</v>
      </c>
      <c r="CA47" s="615">
        <v>-133</v>
      </c>
      <c r="CB47" s="615">
        <v>-143</v>
      </c>
      <c r="CC47" s="615">
        <v>-140</v>
      </c>
    </row>
    <row r="48" spans="1:81" s="247" customFormat="1" ht="11.25">
      <c r="A48" s="153" t="s">
        <v>243</v>
      </c>
      <c r="B48" s="641" t="s">
        <v>244</v>
      </c>
      <c r="C48" s="642"/>
      <c r="D48" s="642"/>
      <c r="E48" s="642"/>
      <c r="F48" s="642"/>
      <c r="G48" s="642"/>
      <c r="H48" s="642"/>
      <c r="I48" s="642"/>
      <c r="J48" s="642"/>
      <c r="K48" s="642"/>
      <c r="L48" s="642"/>
      <c r="M48" s="642"/>
      <c r="N48" s="642"/>
      <c r="O48" s="642"/>
      <c r="P48" s="642"/>
      <c r="Q48" s="642"/>
      <c r="R48" s="642"/>
      <c r="S48" s="642"/>
      <c r="T48" s="642"/>
      <c r="U48" s="642"/>
      <c r="V48" s="642"/>
      <c r="W48" s="642"/>
      <c r="X48" s="642"/>
      <c r="Y48" s="642"/>
      <c r="Z48" s="642"/>
      <c r="AA48" s="642"/>
      <c r="AB48" s="642"/>
      <c r="AC48" s="642"/>
      <c r="AD48" s="642"/>
      <c r="AE48" s="642"/>
      <c r="AF48" s="642"/>
      <c r="AG48" s="642"/>
      <c r="AH48" s="642"/>
      <c r="AI48" s="642"/>
      <c r="AJ48" s="642"/>
      <c r="AK48" s="642"/>
      <c r="AL48" s="642"/>
      <c r="AM48" s="642"/>
      <c r="AN48" s="642"/>
      <c r="AO48" s="642"/>
      <c r="AP48" s="612"/>
      <c r="AQ48" s="612"/>
      <c r="AR48" s="612"/>
      <c r="AS48" s="612"/>
      <c r="AT48" s="612"/>
      <c r="AU48" s="612"/>
      <c r="AV48" s="612"/>
      <c r="AW48" s="612"/>
      <c r="AX48" s="612"/>
      <c r="AY48" s="612"/>
      <c r="AZ48" s="612"/>
      <c r="BA48" s="612"/>
      <c r="BB48" s="612"/>
      <c r="BC48" s="613">
        <v>-47</v>
      </c>
      <c r="BD48" s="613">
        <v>-55</v>
      </c>
      <c r="BE48" s="613">
        <v>-62</v>
      </c>
      <c r="BF48" s="613">
        <v>-63</v>
      </c>
      <c r="BG48" s="614">
        <v>-63</v>
      </c>
      <c r="BH48" s="615">
        <v>-63</v>
      </c>
      <c r="BI48" s="615">
        <v>-69</v>
      </c>
      <c r="BJ48" s="615">
        <v>-66</v>
      </c>
      <c r="BK48" s="614">
        <v>-57</v>
      </c>
      <c r="BL48" s="615">
        <v>-60</v>
      </c>
      <c r="BM48" s="615">
        <v>-62</v>
      </c>
      <c r="BN48" s="615">
        <v>-69</v>
      </c>
      <c r="BO48" s="614">
        <v>-74</v>
      </c>
      <c r="BP48" s="615">
        <v>-82</v>
      </c>
      <c r="BQ48" s="615">
        <v>-85</v>
      </c>
      <c r="BR48" s="615">
        <v>-104</v>
      </c>
      <c r="BS48" s="614">
        <v>-102</v>
      </c>
      <c r="BT48" s="615">
        <v>-103</v>
      </c>
      <c r="BU48" s="615">
        <v>-302</v>
      </c>
      <c r="BV48" s="615">
        <v>-289</v>
      </c>
      <c r="BW48" s="614">
        <v>-309</v>
      </c>
      <c r="BX48" s="615">
        <v>-416</v>
      </c>
      <c r="BY48" s="615">
        <v>-422</v>
      </c>
      <c r="BZ48" s="616">
        <v>-366</v>
      </c>
      <c r="CA48" s="615">
        <v>-328</v>
      </c>
      <c r="CB48" s="615">
        <v>-412</v>
      </c>
      <c r="CC48" s="615">
        <v>-410</v>
      </c>
    </row>
    <row r="49" spans="1:81" s="247" customFormat="1" ht="11.25">
      <c r="A49" s="153" t="s">
        <v>245</v>
      </c>
      <c r="B49" s="641" t="s">
        <v>246</v>
      </c>
      <c r="C49" s="642"/>
      <c r="D49" s="642"/>
      <c r="E49" s="642"/>
      <c r="F49" s="642"/>
      <c r="G49" s="642"/>
      <c r="H49" s="642"/>
      <c r="I49" s="642"/>
      <c r="J49" s="642"/>
      <c r="K49" s="642"/>
      <c r="L49" s="642"/>
      <c r="M49" s="642"/>
      <c r="N49" s="642"/>
      <c r="O49" s="642"/>
      <c r="P49" s="642"/>
      <c r="Q49" s="642"/>
      <c r="R49" s="642"/>
      <c r="S49" s="642"/>
      <c r="T49" s="642"/>
      <c r="U49" s="642"/>
      <c r="V49" s="642"/>
      <c r="W49" s="642"/>
      <c r="X49" s="642"/>
      <c r="Y49" s="642"/>
      <c r="Z49" s="642"/>
      <c r="AA49" s="642"/>
      <c r="AB49" s="642"/>
      <c r="AC49" s="642"/>
      <c r="AD49" s="642"/>
      <c r="AE49" s="642"/>
      <c r="AF49" s="642"/>
      <c r="AG49" s="642"/>
      <c r="AH49" s="642"/>
      <c r="AI49" s="642"/>
      <c r="AJ49" s="642"/>
      <c r="AK49" s="642"/>
      <c r="AL49" s="642"/>
      <c r="AM49" s="642"/>
      <c r="AN49" s="642"/>
      <c r="AO49" s="642"/>
      <c r="AP49" s="612"/>
      <c r="AQ49" s="612"/>
      <c r="AR49" s="612"/>
      <c r="AS49" s="612"/>
      <c r="AT49" s="612"/>
      <c r="AU49" s="612"/>
      <c r="AV49" s="612"/>
      <c r="AW49" s="612"/>
      <c r="AX49" s="612"/>
      <c r="AY49" s="612"/>
      <c r="AZ49" s="612"/>
      <c r="BA49" s="612"/>
      <c r="BB49" s="612"/>
      <c r="BC49" s="613">
        <v>-1</v>
      </c>
      <c r="BD49" s="613">
        <v>-1</v>
      </c>
      <c r="BE49" s="613">
        <v>-1</v>
      </c>
      <c r="BF49" s="613">
        <v>-1</v>
      </c>
      <c r="BG49" s="614">
        <v>0</v>
      </c>
      <c r="BH49" s="615">
        <v>0</v>
      </c>
      <c r="BI49" s="615">
        <v>0</v>
      </c>
      <c r="BJ49" s="615">
        <v>0</v>
      </c>
      <c r="BK49" s="614">
        <v>-1</v>
      </c>
      <c r="BL49" s="615">
        <v>-1</v>
      </c>
      <c r="BM49" s="615">
        <v>-2</v>
      </c>
      <c r="BN49" s="615">
        <v>-5</v>
      </c>
      <c r="BO49" s="614">
        <v>-2</v>
      </c>
      <c r="BP49" s="615">
        <v>-3</v>
      </c>
      <c r="BQ49" s="615">
        <v>-1</v>
      </c>
      <c r="BR49" s="615">
        <v>-2</v>
      </c>
      <c r="BS49" s="614">
        <v>-1</v>
      </c>
      <c r="BT49" s="615">
        <v>-2</v>
      </c>
      <c r="BU49" s="615">
        <v>-1</v>
      </c>
      <c r="BV49" s="615">
        <v>-4</v>
      </c>
      <c r="BW49" s="614">
        <v>-4</v>
      </c>
      <c r="BX49" s="615">
        <v>-3</v>
      </c>
      <c r="BY49" s="615">
        <v>-2</v>
      </c>
      <c r="BZ49" s="616">
        <v>-2</v>
      </c>
      <c r="CA49" s="615">
        <v>-3</v>
      </c>
      <c r="CB49" s="615">
        <v>-3</v>
      </c>
      <c r="CC49" s="615">
        <v>-3</v>
      </c>
    </row>
    <row r="50" spans="1:81" s="248" customFormat="1" ht="11.25">
      <c r="A50" s="152" t="s">
        <v>131</v>
      </c>
      <c r="B50" s="639" t="s">
        <v>132</v>
      </c>
      <c r="C50" s="640"/>
      <c r="D50" s="640"/>
      <c r="E50" s="640"/>
      <c r="F50" s="640"/>
      <c r="G50" s="640"/>
      <c r="H50" s="640"/>
      <c r="I50" s="640"/>
      <c r="J50" s="640"/>
      <c r="K50" s="640"/>
      <c r="L50" s="640"/>
      <c r="M50" s="640"/>
      <c r="N50" s="640"/>
      <c r="O50" s="640"/>
      <c r="P50" s="640"/>
      <c r="Q50" s="640"/>
      <c r="R50" s="640"/>
      <c r="S50" s="640"/>
      <c r="T50" s="640"/>
      <c r="U50" s="640"/>
      <c r="V50" s="640"/>
      <c r="W50" s="640"/>
      <c r="X50" s="640"/>
      <c r="Y50" s="640"/>
      <c r="Z50" s="640"/>
      <c r="AA50" s="640"/>
      <c r="AB50" s="640"/>
      <c r="AC50" s="640"/>
      <c r="AD50" s="640"/>
      <c r="AE50" s="640"/>
      <c r="AF50" s="640"/>
      <c r="AG50" s="640"/>
      <c r="AH50" s="640"/>
      <c r="AI50" s="640"/>
      <c r="AJ50" s="640"/>
      <c r="AK50" s="640"/>
      <c r="AL50" s="640"/>
      <c r="AM50" s="640"/>
      <c r="AN50" s="640"/>
      <c r="AO50" s="640"/>
      <c r="AP50" s="618"/>
      <c r="AQ50" s="618"/>
      <c r="AR50" s="618"/>
      <c r="AS50" s="618"/>
      <c r="AT50" s="618"/>
      <c r="AU50" s="618"/>
      <c r="AV50" s="618"/>
      <c r="AW50" s="618"/>
      <c r="AX50" s="618"/>
      <c r="AY50" s="618"/>
      <c r="AZ50" s="618"/>
      <c r="BA50" s="618"/>
      <c r="BB50" s="618"/>
      <c r="BC50" s="637">
        <f t="shared" ref="BC50:BP50" si="60">SUM(BC51:BC54)</f>
        <v>-874</v>
      </c>
      <c r="BD50" s="637">
        <f t="shared" si="60"/>
        <v>-938</v>
      </c>
      <c r="BE50" s="637">
        <f t="shared" si="60"/>
        <v>-1004</v>
      </c>
      <c r="BF50" s="637">
        <f t="shared" si="60"/>
        <v>-1087</v>
      </c>
      <c r="BG50" s="630">
        <f t="shared" si="60"/>
        <v>-1155</v>
      </c>
      <c r="BH50" s="631">
        <f t="shared" si="60"/>
        <v>-914</v>
      </c>
      <c r="BI50" s="631">
        <f t="shared" si="60"/>
        <v>-948</v>
      </c>
      <c r="BJ50" s="631">
        <f t="shared" si="60"/>
        <v>-956</v>
      </c>
      <c r="BK50" s="630">
        <f t="shared" si="60"/>
        <v>-1010</v>
      </c>
      <c r="BL50" s="631">
        <f t="shared" si="60"/>
        <v>-1122</v>
      </c>
      <c r="BM50" s="631">
        <f t="shared" si="60"/>
        <v>-971</v>
      </c>
      <c r="BN50" s="631">
        <f t="shared" si="60"/>
        <v>-1077</v>
      </c>
      <c r="BO50" s="630">
        <f t="shared" si="60"/>
        <v>-1096</v>
      </c>
      <c r="BP50" s="631">
        <f t="shared" si="60"/>
        <v>-1161</v>
      </c>
      <c r="BQ50" s="631">
        <f>SUM(BQ51:BQ54)</f>
        <v>-1215</v>
      </c>
      <c r="BR50" s="631">
        <f>SUM(BR51:BR54)</f>
        <v>-983</v>
      </c>
      <c r="BS50" s="630">
        <f>SUM(BS51:BS54)</f>
        <v>-1015</v>
      </c>
      <c r="BT50" s="631">
        <f t="shared" ref="BT50:BU50" si="61">SUM(BT51:BT54)</f>
        <v>-1047</v>
      </c>
      <c r="BU50" s="631">
        <f t="shared" si="61"/>
        <v>-826</v>
      </c>
      <c r="BV50" s="631">
        <f t="shared" ref="BV50" si="62">SUM(BV51:BV54)</f>
        <v>-880</v>
      </c>
      <c r="BW50" s="630">
        <f t="shared" ref="BW50:CB50" si="63">SUM(BW51:BW54)</f>
        <v>-906</v>
      </c>
      <c r="BX50" s="631">
        <f t="shared" si="63"/>
        <v>-774</v>
      </c>
      <c r="BY50" s="631">
        <f t="shared" si="63"/>
        <v>-831</v>
      </c>
      <c r="BZ50" s="638">
        <f t="shared" si="63"/>
        <v>-888</v>
      </c>
      <c r="CA50" s="631">
        <f t="shared" si="63"/>
        <v>-908</v>
      </c>
      <c r="CB50" s="631">
        <f t="shared" si="63"/>
        <v>-766</v>
      </c>
      <c r="CC50" s="631">
        <f t="shared" ref="CC50" si="64">SUM(CC51:CC54)</f>
        <v>-800</v>
      </c>
    </row>
    <row r="51" spans="1:81" s="247" customFormat="1" ht="11.25">
      <c r="A51" s="153" t="s">
        <v>247</v>
      </c>
      <c r="B51" s="641" t="s">
        <v>248</v>
      </c>
      <c r="C51" s="642"/>
      <c r="D51" s="642"/>
      <c r="E51" s="642"/>
      <c r="F51" s="642"/>
      <c r="G51" s="642"/>
      <c r="H51" s="642"/>
      <c r="I51" s="642"/>
      <c r="J51" s="642"/>
      <c r="K51" s="642"/>
      <c r="L51" s="642"/>
      <c r="M51" s="642"/>
      <c r="N51" s="642"/>
      <c r="O51" s="642"/>
      <c r="P51" s="642"/>
      <c r="Q51" s="642"/>
      <c r="R51" s="642"/>
      <c r="S51" s="642"/>
      <c r="T51" s="642"/>
      <c r="U51" s="642"/>
      <c r="V51" s="642"/>
      <c r="W51" s="642"/>
      <c r="X51" s="642"/>
      <c r="Y51" s="642"/>
      <c r="Z51" s="642"/>
      <c r="AA51" s="642"/>
      <c r="AB51" s="642"/>
      <c r="AC51" s="642"/>
      <c r="AD51" s="642"/>
      <c r="AE51" s="642"/>
      <c r="AF51" s="642"/>
      <c r="AG51" s="642"/>
      <c r="AH51" s="642"/>
      <c r="AI51" s="642"/>
      <c r="AJ51" s="642"/>
      <c r="AK51" s="642"/>
      <c r="AL51" s="642"/>
      <c r="AM51" s="642"/>
      <c r="AN51" s="642"/>
      <c r="AO51" s="642"/>
      <c r="AP51" s="612"/>
      <c r="AQ51" s="612"/>
      <c r="AR51" s="612"/>
      <c r="AS51" s="612"/>
      <c r="AT51" s="612"/>
      <c r="AU51" s="612"/>
      <c r="AV51" s="612"/>
      <c r="AW51" s="612"/>
      <c r="AX51" s="612"/>
      <c r="AY51" s="612"/>
      <c r="AZ51" s="612"/>
      <c r="BA51" s="612"/>
      <c r="BB51" s="612"/>
      <c r="BC51" s="613">
        <v>-202</v>
      </c>
      <c r="BD51" s="613">
        <v>-224</v>
      </c>
      <c r="BE51" s="613">
        <v>-255</v>
      </c>
      <c r="BF51" s="613">
        <v>-279</v>
      </c>
      <c r="BG51" s="614">
        <v>-289</v>
      </c>
      <c r="BH51" s="615">
        <v>-257</v>
      </c>
      <c r="BI51" s="615">
        <v>-245</v>
      </c>
      <c r="BJ51" s="615">
        <v>-218</v>
      </c>
      <c r="BK51" s="614">
        <v>-204</v>
      </c>
      <c r="BL51" s="615">
        <v>-228</v>
      </c>
      <c r="BM51" s="615">
        <v>-219</v>
      </c>
      <c r="BN51" s="615">
        <v>-269</v>
      </c>
      <c r="BO51" s="614">
        <v>-292</v>
      </c>
      <c r="BP51" s="615">
        <v>-308</v>
      </c>
      <c r="BQ51" s="615">
        <v>-316</v>
      </c>
      <c r="BR51" s="615">
        <v>-226</v>
      </c>
      <c r="BS51" s="614">
        <v>-220</v>
      </c>
      <c r="BT51" s="615">
        <v>-212</v>
      </c>
      <c r="BU51" s="615">
        <v>-176</v>
      </c>
      <c r="BV51" s="615">
        <v>-181</v>
      </c>
      <c r="BW51" s="614">
        <v>-188</v>
      </c>
      <c r="BX51" s="615">
        <v>-172</v>
      </c>
      <c r="BY51" s="615">
        <v>-174</v>
      </c>
      <c r="BZ51" s="616">
        <v>-172</v>
      </c>
      <c r="CA51" s="615">
        <v>-168</v>
      </c>
      <c r="CB51" s="615">
        <v>-164</v>
      </c>
      <c r="CC51" s="615">
        <v>-139</v>
      </c>
    </row>
    <row r="52" spans="1:81" s="247" customFormat="1" ht="11.25">
      <c r="A52" s="153" t="s">
        <v>237</v>
      </c>
      <c r="B52" s="641" t="s">
        <v>238</v>
      </c>
      <c r="C52" s="642"/>
      <c r="D52" s="642"/>
      <c r="E52" s="642"/>
      <c r="F52" s="642"/>
      <c r="G52" s="642"/>
      <c r="H52" s="642"/>
      <c r="I52" s="642"/>
      <c r="J52" s="642"/>
      <c r="K52" s="642"/>
      <c r="L52" s="642"/>
      <c r="M52" s="642"/>
      <c r="N52" s="642"/>
      <c r="O52" s="642"/>
      <c r="P52" s="642"/>
      <c r="Q52" s="642"/>
      <c r="R52" s="642"/>
      <c r="S52" s="642"/>
      <c r="T52" s="642"/>
      <c r="U52" s="642"/>
      <c r="V52" s="642"/>
      <c r="W52" s="642"/>
      <c r="X52" s="642"/>
      <c r="Y52" s="642"/>
      <c r="Z52" s="642"/>
      <c r="AA52" s="642"/>
      <c r="AB52" s="642"/>
      <c r="AC52" s="642"/>
      <c r="AD52" s="642"/>
      <c r="AE52" s="642"/>
      <c r="AF52" s="642"/>
      <c r="AG52" s="642"/>
      <c r="AH52" s="642"/>
      <c r="AI52" s="642"/>
      <c r="AJ52" s="642"/>
      <c r="AK52" s="642"/>
      <c r="AL52" s="642"/>
      <c r="AM52" s="642"/>
      <c r="AN52" s="642"/>
      <c r="AO52" s="642"/>
      <c r="AP52" s="612"/>
      <c r="AQ52" s="612"/>
      <c r="AR52" s="612"/>
      <c r="AS52" s="612"/>
      <c r="AT52" s="612"/>
      <c r="AU52" s="612"/>
      <c r="AV52" s="612"/>
      <c r="AW52" s="612"/>
      <c r="AX52" s="612"/>
      <c r="AY52" s="612"/>
      <c r="AZ52" s="612"/>
      <c r="BA52" s="612"/>
      <c r="BB52" s="612"/>
      <c r="BC52" s="613">
        <v>-54</v>
      </c>
      <c r="BD52" s="613">
        <v>-54</v>
      </c>
      <c r="BE52" s="613">
        <v>-53</v>
      </c>
      <c r="BF52" s="613">
        <v>-61</v>
      </c>
      <c r="BG52" s="614">
        <v>-64</v>
      </c>
      <c r="BH52" s="615">
        <v>-50</v>
      </c>
      <c r="BI52" s="615">
        <v>-51</v>
      </c>
      <c r="BJ52" s="615">
        <v>-54</v>
      </c>
      <c r="BK52" s="614">
        <v>-60</v>
      </c>
      <c r="BL52" s="615">
        <v>-68</v>
      </c>
      <c r="BM52" s="615">
        <v>-60</v>
      </c>
      <c r="BN52" s="615">
        <v>-64</v>
      </c>
      <c r="BO52" s="614">
        <v>-63</v>
      </c>
      <c r="BP52" s="615">
        <v>-68</v>
      </c>
      <c r="BQ52" s="615">
        <v>-72</v>
      </c>
      <c r="BR52" s="615">
        <v>-63</v>
      </c>
      <c r="BS52" s="614">
        <v>-64</v>
      </c>
      <c r="BT52" s="615">
        <v>-69</v>
      </c>
      <c r="BU52" s="615">
        <v>-58</v>
      </c>
      <c r="BV52" s="615">
        <v>-64</v>
      </c>
      <c r="BW52" s="614">
        <v>-65</v>
      </c>
      <c r="BX52" s="615">
        <v>-58</v>
      </c>
      <c r="BY52" s="615">
        <v>-63</v>
      </c>
      <c r="BZ52" s="616">
        <v>-69</v>
      </c>
      <c r="CA52" s="615">
        <v>-71</v>
      </c>
      <c r="CB52" s="615">
        <v>-59</v>
      </c>
      <c r="CC52" s="615">
        <v>-64</v>
      </c>
    </row>
    <row r="53" spans="1:81" s="247" customFormat="1" ht="11.25">
      <c r="A53" s="153" t="s">
        <v>241</v>
      </c>
      <c r="B53" s="641" t="s">
        <v>242</v>
      </c>
      <c r="C53" s="642"/>
      <c r="D53" s="642"/>
      <c r="E53" s="642"/>
      <c r="F53" s="642"/>
      <c r="G53" s="642"/>
      <c r="H53" s="642"/>
      <c r="I53" s="642"/>
      <c r="J53" s="642"/>
      <c r="K53" s="642"/>
      <c r="L53" s="642"/>
      <c r="M53" s="642"/>
      <c r="N53" s="642"/>
      <c r="O53" s="642"/>
      <c r="P53" s="642"/>
      <c r="Q53" s="642"/>
      <c r="R53" s="642"/>
      <c r="S53" s="642"/>
      <c r="T53" s="642"/>
      <c r="U53" s="642"/>
      <c r="V53" s="642"/>
      <c r="W53" s="642"/>
      <c r="X53" s="642"/>
      <c r="Y53" s="642"/>
      <c r="Z53" s="642"/>
      <c r="AA53" s="642"/>
      <c r="AB53" s="642"/>
      <c r="AC53" s="642"/>
      <c r="AD53" s="642"/>
      <c r="AE53" s="642"/>
      <c r="AF53" s="642"/>
      <c r="AG53" s="642"/>
      <c r="AH53" s="642"/>
      <c r="AI53" s="642"/>
      <c r="AJ53" s="642"/>
      <c r="AK53" s="642"/>
      <c r="AL53" s="642"/>
      <c r="AM53" s="642"/>
      <c r="AN53" s="642"/>
      <c r="AO53" s="642"/>
      <c r="AP53" s="612"/>
      <c r="AQ53" s="612"/>
      <c r="AR53" s="612"/>
      <c r="AS53" s="612"/>
      <c r="AT53" s="612"/>
      <c r="AU53" s="612"/>
      <c r="AV53" s="612"/>
      <c r="AW53" s="612"/>
      <c r="AX53" s="612"/>
      <c r="AY53" s="612"/>
      <c r="AZ53" s="612"/>
      <c r="BA53" s="612"/>
      <c r="BB53" s="612"/>
      <c r="BC53" s="613">
        <v>0</v>
      </c>
      <c r="BD53" s="613">
        <v>0</v>
      </c>
      <c r="BE53" s="613">
        <v>0</v>
      </c>
      <c r="BF53" s="613">
        <v>0</v>
      </c>
      <c r="BG53" s="614">
        <v>0</v>
      </c>
      <c r="BH53" s="615">
        <v>0</v>
      </c>
      <c r="BI53" s="615">
        <v>0</v>
      </c>
      <c r="BJ53" s="615">
        <v>0</v>
      </c>
      <c r="BK53" s="614">
        <v>0</v>
      </c>
      <c r="BL53" s="615">
        <v>0</v>
      </c>
      <c r="BM53" s="615">
        <v>0</v>
      </c>
      <c r="BN53" s="615">
        <v>0</v>
      </c>
      <c r="BO53" s="614">
        <v>0</v>
      </c>
      <c r="BP53" s="615">
        <v>0</v>
      </c>
      <c r="BQ53" s="615">
        <v>0</v>
      </c>
      <c r="BR53" s="615">
        <v>0</v>
      </c>
      <c r="BS53" s="614">
        <v>0</v>
      </c>
      <c r="BT53" s="615">
        <v>0</v>
      </c>
      <c r="BU53" s="615">
        <v>0</v>
      </c>
      <c r="BV53" s="615">
        <v>0</v>
      </c>
      <c r="BW53" s="614">
        <v>0</v>
      </c>
      <c r="BX53" s="615">
        <v>0</v>
      </c>
      <c r="BY53" s="615">
        <v>0</v>
      </c>
      <c r="BZ53" s="616">
        <v>0</v>
      </c>
      <c r="CA53" s="615">
        <v>0</v>
      </c>
      <c r="CB53" s="615">
        <v>0</v>
      </c>
      <c r="CC53" s="615">
        <v>0</v>
      </c>
    </row>
    <row r="54" spans="1:81" s="247" customFormat="1" ht="11.25">
      <c r="A54" s="153" t="s">
        <v>249</v>
      </c>
      <c r="B54" s="641" t="s">
        <v>250</v>
      </c>
      <c r="C54" s="642"/>
      <c r="D54" s="642"/>
      <c r="E54" s="642"/>
      <c r="F54" s="642"/>
      <c r="G54" s="642"/>
      <c r="H54" s="642"/>
      <c r="I54" s="642"/>
      <c r="J54" s="642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  <c r="AF54" s="642"/>
      <c r="AG54" s="642"/>
      <c r="AH54" s="642"/>
      <c r="AI54" s="642"/>
      <c r="AJ54" s="642"/>
      <c r="AK54" s="642"/>
      <c r="AL54" s="642"/>
      <c r="AM54" s="642"/>
      <c r="AN54" s="642"/>
      <c r="AO54" s="642"/>
      <c r="AP54" s="612"/>
      <c r="AQ54" s="612"/>
      <c r="AR54" s="612"/>
      <c r="AS54" s="612"/>
      <c r="AT54" s="612"/>
      <c r="AU54" s="612"/>
      <c r="AV54" s="612"/>
      <c r="AW54" s="612"/>
      <c r="AX54" s="612"/>
      <c r="AY54" s="612"/>
      <c r="AZ54" s="612"/>
      <c r="BA54" s="612"/>
      <c r="BB54" s="612"/>
      <c r="BC54" s="613">
        <v>-618</v>
      </c>
      <c r="BD54" s="613">
        <v>-660</v>
      </c>
      <c r="BE54" s="613">
        <v>-696</v>
      </c>
      <c r="BF54" s="613">
        <v>-747</v>
      </c>
      <c r="BG54" s="614">
        <v>-802</v>
      </c>
      <c r="BH54" s="615">
        <v>-607</v>
      </c>
      <c r="BI54" s="615">
        <v>-652</v>
      </c>
      <c r="BJ54" s="615">
        <v>-684</v>
      </c>
      <c r="BK54" s="614">
        <v>-746</v>
      </c>
      <c r="BL54" s="615">
        <v>-826</v>
      </c>
      <c r="BM54" s="615">
        <v>-692</v>
      </c>
      <c r="BN54" s="615">
        <v>-744</v>
      </c>
      <c r="BO54" s="614">
        <v>-741</v>
      </c>
      <c r="BP54" s="615">
        <v>-785</v>
      </c>
      <c r="BQ54" s="615">
        <v>-827</v>
      </c>
      <c r="BR54" s="615">
        <v>-694</v>
      </c>
      <c r="BS54" s="614">
        <v>-731</v>
      </c>
      <c r="BT54" s="615">
        <v>-766</v>
      </c>
      <c r="BU54" s="615">
        <v>-592</v>
      </c>
      <c r="BV54" s="615">
        <v>-635</v>
      </c>
      <c r="BW54" s="614">
        <v>-653</v>
      </c>
      <c r="BX54" s="615">
        <v>-544</v>
      </c>
      <c r="BY54" s="615">
        <v>-594</v>
      </c>
      <c r="BZ54" s="616">
        <v>-647</v>
      </c>
      <c r="CA54" s="615">
        <v>-669</v>
      </c>
      <c r="CB54" s="615">
        <v>-543</v>
      </c>
      <c r="CC54" s="615">
        <v>-597</v>
      </c>
    </row>
    <row r="55" spans="1:81" s="646" customFormat="1" ht="11.25">
      <c r="A55" s="670" t="s">
        <v>265</v>
      </c>
      <c r="B55" s="670" t="s">
        <v>266</v>
      </c>
      <c r="C55" s="645"/>
      <c r="D55" s="645"/>
      <c r="E55" s="645"/>
      <c r="F55" s="645"/>
      <c r="G55" s="645"/>
      <c r="H55" s="645"/>
      <c r="I55" s="645"/>
      <c r="J55" s="645"/>
      <c r="K55" s="645"/>
      <c r="L55" s="645"/>
      <c r="M55" s="645"/>
      <c r="N55" s="645"/>
      <c r="O55" s="645"/>
      <c r="P55" s="645"/>
      <c r="Q55" s="645"/>
      <c r="R55" s="645"/>
      <c r="S55" s="645"/>
      <c r="T55" s="645"/>
      <c r="U55" s="645"/>
      <c r="V55" s="645"/>
      <c r="W55" s="645"/>
      <c r="X55" s="645"/>
      <c r="Y55" s="645"/>
      <c r="Z55" s="645"/>
      <c r="AA55" s="645"/>
      <c r="AB55" s="645"/>
      <c r="AC55" s="645"/>
      <c r="AD55" s="645"/>
      <c r="AE55" s="645"/>
      <c r="AF55" s="645"/>
      <c r="AG55" s="645"/>
      <c r="AH55" s="645"/>
      <c r="AI55" s="645"/>
      <c r="AJ55" s="645"/>
      <c r="AK55" s="645"/>
      <c r="AL55" s="645"/>
      <c r="AM55" s="645"/>
      <c r="AN55" s="645"/>
      <c r="AO55" s="645"/>
      <c r="BC55" s="671">
        <f t="shared" ref="BC55:BP55" si="65">SUM(BC56:BC59)</f>
        <v>0</v>
      </c>
      <c r="BD55" s="671">
        <f t="shared" si="65"/>
        <v>0</v>
      </c>
      <c r="BE55" s="671">
        <f t="shared" si="65"/>
        <v>0</v>
      </c>
      <c r="BF55" s="671">
        <f t="shared" si="65"/>
        <v>0</v>
      </c>
      <c r="BG55" s="673">
        <f t="shared" si="65"/>
        <v>0</v>
      </c>
      <c r="BH55" s="672">
        <f t="shared" si="65"/>
        <v>0</v>
      </c>
      <c r="BI55" s="672">
        <f t="shared" si="65"/>
        <v>0</v>
      </c>
      <c r="BJ55" s="672">
        <f t="shared" si="65"/>
        <v>0</v>
      </c>
      <c r="BK55" s="673">
        <f t="shared" si="65"/>
        <v>0</v>
      </c>
      <c r="BL55" s="672">
        <f t="shared" si="65"/>
        <v>0</v>
      </c>
      <c r="BM55" s="672">
        <f t="shared" si="65"/>
        <v>0</v>
      </c>
      <c r="BN55" s="672">
        <f t="shared" si="65"/>
        <v>0</v>
      </c>
      <c r="BO55" s="673">
        <f t="shared" si="65"/>
        <v>0</v>
      </c>
      <c r="BP55" s="672">
        <f t="shared" si="65"/>
        <v>0</v>
      </c>
      <c r="BQ55" s="672">
        <f>SUM(BQ56:BQ59)</f>
        <v>0</v>
      </c>
      <c r="BR55" s="672">
        <f>SUM(BR56:BR59)</f>
        <v>0</v>
      </c>
      <c r="BS55" s="673">
        <f>SUM(BS56:BS59)</f>
        <v>0</v>
      </c>
      <c r="BT55" s="672">
        <f t="shared" ref="BT55:BU55" si="66">SUM(BT56:BT59)</f>
        <v>0</v>
      </c>
      <c r="BU55" s="672">
        <f t="shared" si="66"/>
        <v>0</v>
      </c>
      <c r="BV55" s="672">
        <f t="shared" ref="BV55" si="67">SUM(BV56:BV59)</f>
        <v>0</v>
      </c>
      <c r="BW55" s="673">
        <f t="shared" ref="BW55:CB55" si="68">SUM(BW56:BW59)</f>
        <v>0</v>
      </c>
      <c r="BX55" s="672">
        <f t="shared" si="68"/>
        <v>0</v>
      </c>
      <c r="BY55" s="672">
        <f t="shared" si="68"/>
        <v>0</v>
      </c>
      <c r="BZ55" s="674">
        <f t="shared" si="68"/>
        <v>0</v>
      </c>
      <c r="CA55" s="672">
        <f t="shared" si="68"/>
        <v>0</v>
      </c>
      <c r="CB55" s="672">
        <f t="shared" si="68"/>
        <v>0</v>
      </c>
      <c r="CC55" s="672">
        <f t="shared" ref="CC55" si="69">SUM(CC56:CC59)</f>
        <v>0</v>
      </c>
    </row>
    <row r="56" spans="1:81" s="247" customFormat="1" ht="11.25">
      <c r="A56" s="153" t="s">
        <v>253</v>
      </c>
      <c r="B56" s="641" t="s">
        <v>254</v>
      </c>
      <c r="C56" s="642"/>
      <c r="D56" s="642"/>
      <c r="E56" s="642"/>
      <c r="F56" s="642"/>
      <c r="G56" s="642"/>
      <c r="H56" s="642"/>
      <c r="I56" s="642"/>
      <c r="J56" s="642"/>
      <c r="K56" s="642"/>
      <c r="L56" s="642"/>
      <c r="M56" s="642"/>
      <c r="N56" s="642"/>
      <c r="O56" s="642"/>
      <c r="P56" s="642"/>
      <c r="Q56" s="642"/>
      <c r="R56" s="642"/>
      <c r="S56" s="642"/>
      <c r="T56" s="642"/>
      <c r="U56" s="642"/>
      <c r="V56" s="642"/>
      <c r="W56" s="642"/>
      <c r="X56" s="642"/>
      <c r="Y56" s="642"/>
      <c r="Z56" s="642"/>
      <c r="AA56" s="642"/>
      <c r="AB56" s="642"/>
      <c r="AC56" s="642"/>
      <c r="AD56" s="642"/>
      <c r="AE56" s="642"/>
      <c r="AF56" s="642"/>
      <c r="AG56" s="642"/>
      <c r="AH56" s="642"/>
      <c r="AI56" s="642"/>
      <c r="AJ56" s="642"/>
      <c r="AK56" s="642"/>
      <c r="AL56" s="642"/>
      <c r="AM56" s="642"/>
      <c r="AN56" s="642"/>
      <c r="AO56" s="642"/>
      <c r="AP56" s="612"/>
      <c r="AQ56" s="612"/>
      <c r="AR56" s="612"/>
      <c r="AS56" s="612"/>
      <c r="AT56" s="612"/>
      <c r="AU56" s="612"/>
      <c r="AV56" s="612"/>
      <c r="AW56" s="612"/>
      <c r="AX56" s="612"/>
      <c r="AY56" s="612"/>
      <c r="AZ56" s="612"/>
      <c r="BA56" s="612"/>
      <c r="BB56" s="612"/>
      <c r="BC56" s="613">
        <v>0</v>
      </c>
      <c r="BD56" s="613">
        <v>0</v>
      </c>
      <c r="BE56" s="613">
        <v>0</v>
      </c>
      <c r="BF56" s="613">
        <v>0</v>
      </c>
      <c r="BG56" s="614">
        <v>0</v>
      </c>
      <c r="BH56" s="615">
        <v>0</v>
      </c>
      <c r="BI56" s="615">
        <v>0</v>
      </c>
      <c r="BJ56" s="615">
        <v>0</v>
      </c>
      <c r="BK56" s="614">
        <v>0</v>
      </c>
      <c r="BL56" s="615">
        <v>0</v>
      </c>
      <c r="BM56" s="615">
        <v>0</v>
      </c>
      <c r="BN56" s="615">
        <v>0</v>
      </c>
      <c r="BO56" s="614">
        <v>0</v>
      </c>
      <c r="BP56" s="615">
        <v>0</v>
      </c>
      <c r="BQ56" s="615">
        <v>0</v>
      </c>
      <c r="BR56" s="615">
        <v>0</v>
      </c>
      <c r="BS56" s="614">
        <v>0</v>
      </c>
      <c r="BT56" s="615">
        <v>0</v>
      </c>
      <c r="BU56" s="615">
        <v>0</v>
      </c>
      <c r="BV56" s="615">
        <v>0</v>
      </c>
      <c r="BW56" s="614">
        <v>0</v>
      </c>
      <c r="BX56" s="615">
        <v>0</v>
      </c>
      <c r="BY56" s="615">
        <v>0</v>
      </c>
      <c r="BZ56" s="616">
        <v>0</v>
      </c>
      <c r="CA56" s="615">
        <v>0</v>
      </c>
      <c r="CB56" s="615">
        <v>0</v>
      </c>
      <c r="CC56" s="615">
        <v>0</v>
      </c>
    </row>
    <row r="57" spans="1:81" s="247" customFormat="1" ht="11.25">
      <c r="A57" s="153" t="s">
        <v>255</v>
      </c>
      <c r="B57" s="641" t="s">
        <v>256</v>
      </c>
      <c r="C57" s="642"/>
      <c r="D57" s="642"/>
      <c r="E57" s="642"/>
      <c r="F57" s="642"/>
      <c r="G57" s="642"/>
      <c r="H57" s="642"/>
      <c r="I57" s="642"/>
      <c r="J57" s="642"/>
      <c r="K57" s="642"/>
      <c r="L57" s="642"/>
      <c r="M57" s="642"/>
      <c r="N57" s="642"/>
      <c r="O57" s="642"/>
      <c r="P57" s="642"/>
      <c r="Q57" s="642"/>
      <c r="R57" s="642"/>
      <c r="S57" s="642"/>
      <c r="T57" s="642"/>
      <c r="U57" s="642"/>
      <c r="V57" s="642"/>
      <c r="W57" s="642"/>
      <c r="X57" s="642"/>
      <c r="Y57" s="642"/>
      <c r="Z57" s="642"/>
      <c r="AA57" s="642"/>
      <c r="AB57" s="642"/>
      <c r="AC57" s="642"/>
      <c r="AD57" s="642"/>
      <c r="AE57" s="642"/>
      <c r="AF57" s="642"/>
      <c r="AG57" s="642"/>
      <c r="AH57" s="642"/>
      <c r="AI57" s="642"/>
      <c r="AJ57" s="642"/>
      <c r="AK57" s="642"/>
      <c r="AL57" s="642"/>
      <c r="AM57" s="642"/>
      <c r="AN57" s="642"/>
      <c r="AO57" s="642"/>
      <c r="AP57" s="612"/>
      <c r="AQ57" s="612"/>
      <c r="AR57" s="612"/>
      <c r="AS57" s="612"/>
      <c r="AT57" s="612"/>
      <c r="AU57" s="612"/>
      <c r="AV57" s="612"/>
      <c r="AW57" s="612"/>
      <c r="AX57" s="612"/>
      <c r="AY57" s="612"/>
      <c r="AZ57" s="612"/>
      <c r="BA57" s="612"/>
      <c r="BB57" s="612"/>
      <c r="BC57" s="613">
        <v>0</v>
      </c>
      <c r="BD57" s="613">
        <v>0</v>
      </c>
      <c r="BE57" s="613">
        <v>0</v>
      </c>
      <c r="BF57" s="613">
        <v>0</v>
      </c>
      <c r="BG57" s="614">
        <v>0</v>
      </c>
      <c r="BH57" s="615">
        <v>0</v>
      </c>
      <c r="BI57" s="615">
        <v>0</v>
      </c>
      <c r="BJ57" s="615">
        <v>0</v>
      </c>
      <c r="BK57" s="614">
        <v>0</v>
      </c>
      <c r="BL57" s="615">
        <v>0</v>
      </c>
      <c r="BM57" s="615">
        <v>0</v>
      </c>
      <c r="BN57" s="615">
        <v>0</v>
      </c>
      <c r="BO57" s="614">
        <v>0</v>
      </c>
      <c r="BP57" s="615">
        <v>0</v>
      </c>
      <c r="BQ57" s="615">
        <v>0</v>
      </c>
      <c r="BR57" s="615">
        <v>0</v>
      </c>
      <c r="BS57" s="614">
        <v>0</v>
      </c>
      <c r="BT57" s="615">
        <v>0</v>
      </c>
      <c r="BU57" s="615">
        <v>0</v>
      </c>
      <c r="BV57" s="615">
        <v>0</v>
      </c>
      <c r="BW57" s="614">
        <v>0</v>
      </c>
      <c r="BX57" s="615">
        <v>0</v>
      </c>
      <c r="BY57" s="615">
        <v>0</v>
      </c>
      <c r="BZ57" s="616">
        <v>0</v>
      </c>
      <c r="CA57" s="615">
        <v>0</v>
      </c>
      <c r="CB57" s="615">
        <v>0</v>
      </c>
      <c r="CC57" s="615">
        <v>0</v>
      </c>
    </row>
    <row r="58" spans="1:81" s="247" customFormat="1" ht="11.25">
      <c r="A58" s="153" t="s">
        <v>257</v>
      </c>
      <c r="B58" s="641" t="s">
        <v>258</v>
      </c>
      <c r="C58" s="642"/>
      <c r="D58" s="642"/>
      <c r="E58" s="642"/>
      <c r="F58" s="642"/>
      <c r="G58" s="642"/>
      <c r="H58" s="642"/>
      <c r="I58" s="642"/>
      <c r="J58" s="642"/>
      <c r="K58" s="642"/>
      <c r="L58" s="642"/>
      <c r="M58" s="642"/>
      <c r="N58" s="642"/>
      <c r="O58" s="642"/>
      <c r="P58" s="642"/>
      <c r="Q58" s="642"/>
      <c r="R58" s="642"/>
      <c r="S58" s="642"/>
      <c r="T58" s="642"/>
      <c r="U58" s="642"/>
      <c r="V58" s="642"/>
      <c r="W58" s="642"/>
      <c r="X58" s="642"/>
      <c r="Y58" s="642"/>
      <c r="Z58" s="642"/>
      <c r="AA58" s="642"/>
      <c r="AB58" s="642"/>
      <c r="AC58" s="642"/>
      <c r="AD58" s="642"/>
      <c r="AE58" s="642"/>
      <c r="AF58" s="642"/>
      <c r="AG58" s="642"/>
      <c r="AH58" s="642"/>
      <c r="AI58" s="642"/>
      <c r="AJ58" s="642"/>
      <c r="AK58" s="642"/>
      <c r="AL58" s="642"/>
      <c r="AM58" s="642"/>
      <c r="AN58" s="642"/>
      <c r="AO58" s="642"/>
      <c r="AP58" s="612"/>
      <c r="AQ58" s="612"/>
      <c r="AR58" s="612"/>
      <c r="AS58" s="612"/>
      <c r="AT58" s="612"/>
      <c r="AU58" s="612"/>
      <c r="AV58" s="612"/>
      <c r="AW58" s="612"/>
      <c r="AX58" s="612"/>
      <c r="AY58" s="612"/>
      <c r="AZ58" s="612"/>
      <c r="BA58" s="612"/>
      <c r="BB58" s="612"/>
      <c r="BC58" s="613">
        <v>0</v>
      </c>
      <c r="BD58" s="613">
        <v>0</v>
      </c>
      <c r="BE58" s="613">
        <v>0</v>
      </c>
      <c r="BF58" s="613">
        <v>0</v>
      </c>
      <c r="BG58" s="614">
        <v>0</v>
      </c>
      <c r="BH58" s="615">
        <v>0</v>
      </c>
      <c r="BI58" s="615">
        <v>0</v>
      </c>
      <c r="BJ58" s="615">
        <v>0</v>
      </c>
      <c r="BK58" s="614">
        <v>0</v>
      </c>
      <c r="BL58" s="615">
        <v>0</v>
      </c>
      <c r="BM58" s="615">
        <v>0</v>
      </c>
      <c r="BN58" s="615">
        <v>0</v>
      </c>
      <c r="BO58" s="614">
        <v>0</v>
      </c>
      <c r="BP58" s="615">
        <v>0</v>
      </c>
      <c r="BQ58" s="615">
        <v>0</v>
      </c>
      <c r="BR58" s="615">
        <v>0</v>
      </c>
      <c r="BS58" s="614">
        <v>0</v>
      </c>
      <c r="BT58" s="615">
        <v>0</v>
      </c>
      <c r="BU58" s="615">
        <v>0</v>
      </c>
      <c r="BV58" s="615">
        <v>0</v>
      </c>
      <c r="BW58" s="614">
        <v>0</v>
      </c>
      <c r="BX58" s="615">
        <v>0</v>
      </c>
      <c r="BY58" s="615">
        <v>0</v>
      </c>
      <c r="BZ58" s="616">
        <v>0</v>
      </c>
      <c r="CA58" s="615">
        <v>0</v>
      </c>
      <c r="CB58" s="615">
        <v>0</v>
      </c>
      <c r="CC58" s="615">
        <v>0</v>
      </c>
    </row>
    <row r="59" spans="1:81" s="247" customFormat="1" ht="11.25">
      <c r="A59" s="153" t="s">
        <v>259</v>
      </c>
      <c r="B59" s="641" t="s">
        <v>260</v>
      </c>
      <c r="C59" s="642"/>
      <c r="D59" s="642"/>
      <c r="E59" s="642"/>
      <c r="F59" s="642"/>
      <c r="G59" s="642"/>
      <c r="H59" s="642"/>
      <c r="I59" s="642"/>
      <c r="J59" s="642"/>
      <c r="K59" s="642"/>
      <c r="L59" s="642"/>
      <c r="M59" s="642"/>
      <c r="N59" s="642"/>
      <c r="O59" s="642"/>
      <c r="P59" s="642"/>
      <c r="Q59" s="642"/>
      <c r="R59" s="642"/>
      <c r="S59" s="642"/>
      <c r="T59" s="642"/>
      <c r="U59" s="642"/>
      <c r="V59" s="642"/>
      <c r="W59" s="642"/>
      <c r="X59" s="642"/>
      <c r="Y59" s="642"/>
      <c r="Z59" s="642"/>
      <c r="AA59" s="642"/>
      <c r="AB59" s="642"/>
      <c r="AC59" s="642"/>
      <c r="AD59" s="642"/>
      <c r="AE59" s="642"/>
      <c r="AF59" s="642"/>
      <c r="AG59" s="642"/>
      <c r="AH59" s="642"/>
      <c r="AI59" s="642"/>
      <c r="AJ59" s="642"/>
      <c r="AK59" s="642"/>
      <c r="AL59" s="642"/>
      <c r="AM59" s="642"/>
      <c r="AN59" s="642"/>
      <c r="AO59" s="642"/>
      <c r="AP59" s="612"/>
      <c r="AQ59" s="612"/>
      <c r="AR59" s="612"/>
      <c r="AS59" s="612"/>
      <c r="AT59" s="612"/>
      <c r="AU59" s="612"/>
      <c r="AV59" s="612"/>
      <c r="AW59" s="612"/>
      <c r="AX59" s="612"/>
      <c r="AY59" s="612"/>
      <c r="AZ59" s="612"/>
      <c r="BA59" s="612"/>
      <c r="BB59" s="612"/>
      <c r="BC59" s="613">
        <v>0</v>
      </c>
      <c r="BD59" s="613">
        <v>0</v>
      </c>
      <c r="BE59" s="613">
        <v>0</v>
      </c>
      <c r="BF59" s="613">
        <v>0</v>
      </c>
      <c r="BG59" s="614">
        <v>0</v>
      </c>
      <c r="BH59" s="615">
        <v>0</v>
      </c>
      <c r="BI59" s="615">
        <v>0</v>
      </c>
      <c r="BJ59" s="615">
        <v>0</v>
      </c>
      <c r="BK59" s="614">
        <v>0</v>
      </c>
      <c r="BL59" s="615">
        <v>0</v>
      </c>
      <c r="BM59" s="615">
        <v>0</v>
      </c>
      <c r="BN59" s="615">
        <v>0</v>
      </c>
      <c r="BO59" s="614">
        <v>0</v>
      </c>
      <c r="BP59" s="615">
        <v>0</v>
      </c>
      <c r="BQ59" s="615">
        <v>0</v>
      </c>
      <c r="BR59" s="615">
        <v>0</v>
      </c>
      <c r="BS59" s="614">
        <v>0</v>
      </c>
      <c r="BT59" s="615">
        <v>0</v>
      </c>
      <c r="BU59" s="615">
        <v>0</v>
      </c>
      <c r="BV59" s="615">
        <v>0</v>
      </c>
      <c r="BW59" s="614">
        <v>0</v>
      </c>
      <c r="BX59" s="615">
        <v>0</v>
      </c>
      <c r="BY59" s="615">
        <v>0</v>
      </c>
      <c r="BZ59" s="616">
        <v>0</v>
      </c>
      <c r="CA59" s="615">
        <v>0</v>
      </c>
      <c r="CB59" s="615">
        <v>0</v>
      </c>
      <c r="CC59" s="615">
        <v>0</v>
      </c>
    </row>
    <row r="60" spans="1:81" s="246" customFormat="1" ht="11.25">
      <c r="A60" s="154"/>
      <c r="B60" s="154"/>
      <c r="C60" s="352"/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2"/>
      <c r="AE60" s="352"/>
      <c r="AF60" s="352"/>
      <c r="AG60" s="352"/>
      <c r="AH60" s="352"/>
      <c r="AI60" s="352"/>
      <c r="AJ60" s="352"/>
      <c r="AK60" s="352"/>
      <c r="AL60" s="352"/>
      <c r="AM60" s="352"/>
      <c r="AN60" s="352"/>
      <c r="AO60" s="352"/>
      <c r="BC60" s="155"/>
      <c r="BD60" s="155"/>
      <c r="BE60" s="155"/>
      <c r="BF60" s="155"/>
      <c r="BG60" s="307"/>
      <c r="BH60" s="308"/>
      <c r="BI60" s="308"/>
      <c r="BJ60" s="308"/>
      <c r="BK60" s="307"/>
      <c r="BL60" s="308"/>
      <c r="BM60" s="308"/>
      <c r="BN60" s="308"/>
      <c r="BO60" s="307"/>
      <c r="BP60" s="308"/>
      <c r="BQ60" s="308"/>
      <c r="BR60" s="308"/>
      <c r="BS60" s="307"/>
      <c r="BT60" s="308"/>
      <c r="BU60" s="308"/>
      <c r="BV60" s="308"/>
      <c r="BW60" s="307"/>
      <c r="BX60" s="308"/>
      <c r="BY60" s="308"/>
      <c r="BZ60" s="309"/>
      <c r="CA60" s="308"/>
      <c r="CB60" s="308"/>
      <c r="CC60" s="308"/>
    </row>
    <row r="61" spans="1:81" s="646" customFormat="1" ht="22.5">
      <c r="A61" s="665" t="s">
        <v>267</v>
      </c>
      <c r="B61" s="665" t="s">
        <v>268</v>
      </c>
      <c r="C61" s="645"/>
      <c r="D61" s="645"/>
      <c r="E61" s="645"/>
      <c r="F61" s="645"/>
      <c r="G61" s="645"/>
      <c r="H61" s="645"/>
      <c r="I61" s="645"/>
      <c r="J61" s="645"/>
      <c r="K61" s="645"/>
      <c r="L61" s="645"/>
      <c r="M61" s="645"/>
      <c r="N61" s="645"/>
      <c r="O61" s="645"/>
      <c r="P61" s="645"/>
      <c r="Q61" s="645"/>
      <c r="R61" s="645"/>
      <c r="S61" s="645"/>
      <c r="T61" s="645"/>
      <c r="U61" s="645"/>
      <c r="V61" s="645"/>
      <c r="W61" s="645"/>
      <c r="X61" s="645"/>
      <c r="Y61" s="645"/>
      <c r="Z61" s="645"/>
      <c r="AA61" s="645"/>
      <c r="AB61" s="645"/>
      <c r="AC61" s="645"/>
      <c r="AD61" s="645"/>
      <c r="AE61" s="645"/>
      <c r="AF61" s="645"/>
      <c r="AG61" s="645"/>
      <c r="AH61" s="645"/>
      <c r="AI61" s="645"/>
      <c r="AJ61" s="645"/>
      <c r="AK61" s="645"/>
      <c r="AL61" s="645"/>
      <c r="AM61" s="645"/>
      <c r="AN61" s="645"/>
      <c r="AO61" s="645"/>
      <c r="BC61" s="666">
        <f t="shared" ref="BC61:BP61" si="70">SUM(BC63,BC79)</f>
        <v>123460</v>
      </c>
      <c r="BD61" s="666">
        <f t="shared" si="70"/>
        <v>120598</v>
      </c>
      <c r="BE61" s="666">
        <f t="shared" si="70"/>
        <v>122382</v>
      </c>
      <c r="BF61" s="666">
        <f t="shared" si="70"/>
        <v>124655</v>
      </c>
      <c r="BG61" s="668">
        <f t="shared" si="70"/>
        <v>129453</v>
      </c>
      <c r="BH61" s="667">
        <f t="shared" si="70"/>
        <v>133769</v>
      </c>
      <c r="BI61" s="667">
        <f t="shared" si="70"/>
        <v>141169</v>
      </c>
      <c r="BJ61" s="667">
        <f t="shared" si="70"/>
        <v>146536</v>
      </c>
      <c r="BK61" s="668">
        <f t="shared" si="70"/>
        <v>149710</v>
      </c>
      <c r="BL61" s="667">
        <f t="shared" si="70"/>
        <v>152118</v>
      </c>
      <c r="BM61" s="667">
        <f t="shared" si="70"/>
        <v>154350</v>
      </c>
      <c r="BN61" s="667">
        <f t="shared" si="70"/>
        <v>154975</v>
      </c>
      <c r="BO61" s="668">
        <f t="shared" si="70"/>
        <v>156051</v>
      </c>
      <c r="BP61" s="667">
        <f t="shared" si="70"/>
        <v>156213</v>
      </c>
      <c r="BQ61" s="667">
        <f>SUM(BQ63,BQ79)</f>
        <v>158086</v>
      </c>
      <c r="BR61" s="667">
        <f>SUM(BR63,BR79)</f>
        <v>156521</v>
      </c>
      <c r="BS61" s="668">
        <f>SUM(BS63,BS79)</f>
        <v>158426</v>
      </c>
      <c r="BT61" s="667">
        <f t="shared" ref="BT61:BU61" si="71">SUM(BT63,BT79)</f>
        <v>161385</v>
      </c>
      <c r="BU61" s="667">
        <f t="shared" si="71"/>
        <v>163292</v>
      </c>
      <c r="BV61" s="667">
        <f t="shared" ref="BV61" si="72">SUM(BV63,BV79)</f>
        <v>165637</v>
      </c>
      <c r="BW61" s="668">
        <f t="shared" ref="BW61:CB61" si="73">SUM(BW63,BW79)</f>
        <v>168133</v>
      </c>
      <c r="BX61" s="667">
        <f t="shared" si="73"/>
        <v>172221</v>
      </c>
      <c r="BY61" s="667">
        <f t="shared" si="73"/>
        <v>174662</v>
      </c>
      <c r="BZ61" s="669">
        <f t="shared" si="73"/>
        <v>180309</v>
      </c>
      <c r="CA61" s="667">
        <f t="shared" si="73"/>
        <v>184152</v>
      </c>
      <c r="CB61" s="667">
        <f t="shared" si="73"/>
        <v>188750</v>
      </c>
      <c r="CC61" s="667">
        <f t="shared" ref="CC61" si="74">SUM(CC63,CC79)</f>
        <v>189694</v>
      </c>
    </row>
    <row r="62" spans="1:81">
      <c r="A62" s="154"/>
      <c r="B62" s="154"/>
      <c r="C62" s="352"/>
      <c r="D62" s="352"/>
      <c r="E62" s="352"/>
      <c r="F62" s="352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2"/>
      <c r="AE62" s="352"/>
      <c r="AF62" s="352"/>
      <c r="AG62" s="352"/>
      <c r="AH62" s="352"/>
      <c r="AI62" s="352"/>
      <c r="AJ62" s="352"/>
      <c r="AK62" s="352"/>
      <c r="AL62" s="352"/>
      <c r="AM62" s="352"/>
      <c r="AN62" s="352"/>
      <c r="AO62" s="352"/>
      <c r="AP62" s="246"/>
      <c r="AQ62" s="246"/>
      <c r="AR62" s="246"/>
      <c r="AS62" s="246"/>
      <c r="AT62" s="246"/>
      <c r="AU62" s="246"/>
      <c r="AV62" s="246"/>
      <c r="AW62" s="246"/>
      <c r="AX62" s="246"/>
      <c r="AY62" s="246"/>
      <c r="AZ62" s="246"/>
      <c r="BA62" s="246"/>
      <c r="BB62" s="246"/>
      <c r="BC62" s="155"/>
      <c r="BD62" s="155"/>
      <c r="BE62" s="155"/>
      <c r="BF62" s="155"/>
      <c r="BG62" s="307"/>
      <c r="BH62" s="308"/>
      <c r="BI62" s="308"/>
      <c r="BJ62" s="308"/>
      <c r="BK62" s="307"/>
      <c r="BL62" s="308"/>
      <c r="BM62" s="308"/>
      <c r="BN62" s="308"/>
      <c r="BO62" s="307"/>
      <c r="BP62" s="308"/>
      <c r="BQ62" s="308"/>
      <c r="BR62" s="308"/>
      <c r="BS62" s="310"/>
      <c r="BT62" s="308"/>
      <c r="BU62" s="295"/>
      <c r="BV62" s="295"/>
      <c r="BW62" s="310"/>
      <c r="BX62" s="308"/>
      <c r="BY62" s="308"/>
      <c r="BZ62" s="309"/>
      <c r="CA62" s="308"/>
      <c r="CB62" s="308"/>
      <c r="CC62" s="308"/>
    </row>
    <row r="63" spans="1:81" s="646" customFormat="1" ht="11.25">
      <c r="A63" s="670" t="s">
        <v>269</v>
      </c>
      <c r="B63" s="670" t="s">
        <v>270</v>
      </c>
      <c r="C63" s="645"/>
      <c r="D63" s="645"/>
      <c r="E63" s="645"/>
      <c r="F63" s="645"/>
      <c r="G63" s="645"/>
      <c r="H63" s="645"/>
      <c r="I63" s="645"/>
      <c r="J63" s="645"/>
      <c r="K63" s="645"/>
      <c r="L63" s="645"/>
      <c r="M63" s="645"/>
      <c r="N63" s="645"/>
      <c r="O63" s="645"/>
      <c r="P63" s="645"/>
      <c r="Q63" s="645"/>
      <c r="R63" s="645"/>
      <c r="S63" s="645"/>
      <c r="T63" s="645"/>
      <c r="U63" s="645"/>
      <c r="V63" s="645"/>
      <c r="W63" s="645"/>
      <c r="X63" s="645"/>
      <c r="Y63" s="645"/>
      <c r="Z63" s="645"/>
      <c r="AA63" s="645"/>
      <c r="AB63" s="645"/>
      <c r="AC63" s="645"/>
      <c r="AD63" s="645"/>
      <c r="AE63" s="645"/>
      <c r="AF63" s="645"/>
      <c r="AG63" s="645"/>
      <c r="AH63" s="645"/>
      <c r="AI63" s="645"/>
      <c r="AJ63" s="645"/>
      <c r="AK63" s="645"/>
      <c r="AL63" s="645"/>
      <c r="AM63" s="645"/>
      <c r="AN63" s="645"/>
      <c r="AO63" s="645"/>
      <c r="BC63" s="671">
        <f t="shared" ref="BC63:BP63" si="75">SUM(BC64:BC66)</f>
        <v>121103</v>
      </c>
      <c r="BD63" s="671">
        <f t="shared" si="75"/>
        <v>118415</v>
      </c>
      <c r="BE63" s="671">
        <f t="shared" si="75"/>
        <v>120559</v>
      </c>
      <c r="BF63" s="671">
        <f t="shared" si="75"/>
        <v>122722</v>
      </c>
      <c r="BG63" s="673">
        <f t="shared" si="75"/>
        <v>127514</v>
      </c>
      <c r="BH63" s="672">
        <f t="shared" si="75"/>
        <v>131612</v>
      </c>
      <c r="BI63" s="672">
        <f t="shared" si="75"/>
        <v>138130</v>
      </c>
      <c r="BJ63" s="672">
        <f t="shared" si="75"/>
        <v>143287</v>
      </c>
      <c r="BK63" s="673">
        <f t="shared" si="75"/>
        <v>147031</v>
      </c>
      <c r="BL63" s="672">
        <f t="shared" si="75"/>
        <v>150564</v>
      </c>
      <c r="BM63" s="672">
        <f t="shared" si="75"/>
        <v>152838</v>
      </c>
      <c r="BN63" s="672">
        <f t="shared" si="75"/>
        <v>153091</v>
      </c>
      <c r="BO63" s="673">
        <f t="shared" si="75"/>
        <v>154611</v>
      </c>
      <c r="BP63" s="672">
        <f t="shared" si="75"/>
        <v>154550</v>
      </c>
      <c r="BQ63" s="672">
        <f>SUM(BQ64:BQ66)</f>
        <v>156543</v>
      </c>
      <c r="BR63" s="672">
        <f>SUM(BR64:BR66)</f>
        <v>154748</v>
      </c>
      <c r="BS63" s="673">
        <f>SUM(BS64:BS66)</f>
        <v>156518</v>
      </c>
      <c r="BT63" s="672">
        <f t="shared" ref="BT63:BU63" si="76">SUM(BT64:BT66)</f>
        <v>159816</v>
      </c>
      <c r="BU63" s="672">
        <f t="shared" si="76"/>
        <v>161631</v>
      </c>
      <c r="BV63" s="672">
        <f t="shared" ref="BV63" si="77">SUM(BV64:BV66)</f>
        <v>163439</v>
      </c>
      <c r="BW63" s="673">
        <f t="shared" ref="BW63:CB63" si="78">SUM(BW64:BW66)</f>
        <v>166230</v>
      </c>
      <c r="BX63" s="672">
        <f t="shared" si="78"/>
        <v>170082</v>
      </c>
      <c r="BY63" s="672">
        <f t="shared" si="78"/>
        <v>172622</v>
      </c>
      <c r="BZ63" s="674">
        <f t="shared" si="78"/>
        <v>176998</v>
      </c>
      <c r="CA63" s="672">
        <f t="shared" si="78"/>
        <v>180865</v>
      </c>
      <c r="CB63" s="672">
        <f t="shared" si="78"/>
        <v>185565</v>
      </c>
      <c r="CC63" s="672">
        <f t="shared" ref="CC63" si="79">SUM(CC64:CC66)</f>
        <v>186041</v>
      </c>
    </row>
    <row r="64" spans="1:81" s="156" customFormat="1" ht="11.25">
      <c r="A64" s="149" t="s">
        <v>115</v>
      </c>
      <c r="B64" s="149" t="s">
        <v>116</v>
      </c>
      <c r="C64" s="354"/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4"/>
      <c r="AE64" s="354"/>
      <c r="AF64" s="354"/>
      <c r="AG64" s="354"/>
      <c r="AH64" s="354"/>
      <c r="AI64" s="354"/>
      <c r="AJ64" s="354"/>
      <c r="AK64" s="354"/>
      <c r="AL64" s="354"/>
      <c r="AM64" s="354"/>
      <c r="AN64" s="354"/>
      <c r="AO64" s="354"/>
      <c r="BC64" s="143">
        <f t="shared" ref="BC64:BS66" si="80">SUM(BC16,BC40)</f>
        <v>59904</v>
      </c>
      <c r="BD64" s="143">
        <f t="shared" si="80"/>
        <v>61038</v>
      </c>
      <c r="BE64" s="143">
        <f t="shared" si="80"/>
        <v>62456</v>
      </c>
      <c r="BF64" s="143">
        <f t="shared" si="80"/>
        <v>63345</v>
      </c>
      <c r="BG64" s="298">
        <f t="shared" si="80"/>
        <v>66276</v>
      </c>
      <c r="BH64" s="299">
        <f t="shared" si="80"/>
        <v>69850</v>
      </c>
      <c r="BI64" s="299">
        <f t="shared" si="80"/>
        <v>73240</v>
      </c>
      <c r="BJ64" s="299">
        <f t="shared" si="80"/>
        <v>75419</v>
      </c>
      <c r="BK64" s="298">
        <f t="shared" si="80"/>
        <v>75768</v>
      </c>
      <c r="BL64" s="299">
        <f t="shared" si="80"/>
        <v>74735</v>
      </c>
      <c r="BM64" s="299">
        <f t="shared" si="80"/>
        <v>73221</v>
      </c>
      <c r="BN64" s="299">
        <f t="shared" si="80"/>
        <v>72715</v>
      </c>
      <c r="BO64" s="298">
        <f t="shared" si="80"/>
        <v>72408</v>
      </c>
      <c r="BP64" s="299">
        <f t="shared" si="80"/>
        <v>73111</v>
      </c>
      <c r="BQ64" s="299">
        <f t="shared" si="80"/>
        <v>73809</v>
      </c>
      <c r="BR64" s="299">
        <f t="shared" si="80"/>
        <v>72841</v>
      </c>
      <c r="BS64" s="298">
        <f t="shared" si="80"/>
        <v>71446</v>
      </c>
      <c r="BT64" s="299">
        <f t="shared" ref="BT64:BU64" si="81">SUM(BT16,BT40)</f>
        <v>73813</v>
      </c>
      <c r="BU64" s="299">
        <f t="shared" si="81"/>
        <v>75578</v>
      </c>
      <c r="BV64" s="299">
        <f t="shared" ref="BV64:BW64" si="82">SUM(BV16,BV40)</f>
        <v>77252</v>
      </c>
      <c r="BW64" s="298">
        <f t="shared" si="82"/>
        <v>79265</v>
      </c>
      <c r="BX64" s="299">
        <f t="shared" ref="BX64:BY64" si="83">SUM(BX16,BX40)</f>
        <v>82016</v>
      </c>
      <c r="BY64" s="299">
        <f t="shared" si="83"/>
        <v>84573</v>
      </c>
      <c r="BZ64" s="300">
        <f t="shared" ref="BZ64:CB64" si="84">SUM(BZ16,BZ40)</f>
        <v>86569</v>
      </c>
      <c r="CA64" s="299">
        <f t="shared" si="84"/>
        <v>88528</v>
      </c>
      <c r="CB64" s="299">
        <f t="shared" si="84"/>
        <v>90652</v>
      </c>
      <c r="CC64" s="299">
        <f t="shared" ref="CC64" si="85">SUM(CC16,CC40)</f>
        <v>91819</v>
      </c>
    </row>
    <row r="65" spans="1:81" s="156" customFormat="1" ht="11.25">
      <c r="A65" s="149" t="s">
        <v>117</v>
      </c>
      <c r="B65" s="149" t="s">
        <v>118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  <c r="R65" s="354"/>
      <c r="S65" s="354"/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354"/>
      <c r="AE65" s="354"/>
      <c r="AF65" s="354"/>
      <c r="AG65" s="354"/>
      <c r="AH65" s="354"/>
      <c r="AI65" s="354"/>
      <c r="AJ65" s="354"/>
      <c r="AK65" s="354"/>
      <c r="AL65" s="354"/>
      <c r="AM65" s="354"/>
      <c r="AN65" s="354"/>
      <c r="AO65" s="354"/>
      <c r="BC65" s="143">
        <f t="shared" si="80"/>
        <v>58224</v>
      </c>
      <c r="BD65" s="143">
        <f t="shared" si="80"/>
        <v>54431</v>
      </c>
      <c r="BE65" s="143">
        <f t="shared" si="80"/>
        <v>55008</v>
      </c>
      <c r="BF65" s="143">
        <f t="shared" si="80"/>
        <v>56060</v>
      </c>
      <c r="BG65" s="298">
        <f t="shared" si="80"/>
        <v>58000</v>
      </c>
      <c r="BH65" s="299">
        <f t="shared" si="80"/>
        <v>58600</v>
      </c>
      <c r="BI65" s="299">
        <f t="shared" si="80"/>
        <v>61816</v>
      </c>
      <c r="BJ65" s="299">
        <f t="shared" si="80"/>
        <v>64923</v>
      </c>
      <c r="BK65" s="298">
        <f t="shared" si="80"/>
        <v>68370</v>
      </c>
      <c r="BL65" s="299">
        <f t="shared" si="80"/>
        <v>72962</v>
      </c>
      <c r="BM65" s="299">
        <f t="shared" si="80"/>
        <v>76703</v>
      </c>
      <c r="BN65" s="299">
        <f t="shared" si="80"/>
        <v>77308</v>
      </c>
      <c r="BO65" s="298">
        <f t="shared" si="80"/>
        <v>79088</v>
      </c>
      <c r="BP65" s="299">
        <f t="shared" si="80"/>
        <v>78379</v>
      </c>
      <c r="BQ65" s="299">
        <f t="shared" si="80"/>
        <v>79594</v>
      </c>
      <c r="BR65" s="299">
        <f t="shared" si="80"/>
        <v>78753</v>
      </c>
      <c r="BS65" s="298">
        <f t="shared" si="80"/>
        <v>81934</v>
      </c>
      <c r="BT65" s="299">
        <f t="shared" ref="BT65:BU65" si="86">SUM(BT17,BT41)</f>
        <v>82956</v>
      </c>
      <c r="BU65" s="299">
        <f t="shared" si="86"/>
        <v>83033</v>
      </c>
      <c r="BV65" s="299">
        <f t="shared" ref="BV65:BW65" si="87">SUM(BV17,BV41)</f>
        <v>83355</v>
      </c>
      <c r="BW65" s="298">
        <f t="shared" si="87"/>
        <v>84176</v>
      </c>
      <c r="BX65" s="299">
        <f t="shared" ref="BX65:BY65" si="88">SUM(BX17,BX41)</f>
        <v>84662</v>
      </c>
      <c r="BY65" s="299">
        <f t="shared" si="88"/>
        <v>84120</v>
      </c>
      <c r="BZ65" s="300">
        <f t="shared" ref="BZ65:CB65" si="89">SUM(BZ17,BZ41)</f>
        <v>86525</v>
      </c>
      <c r="CA65" s="299">
        <f t="shared" si="89"/>
        <v>87597</v>
      </c>
      <c r="CB65" s="299">
        <f t="shared" si="89"/>
        <v>89944</v>
      </c>
      <c r="CC65" s="299">
        <f t="shared" ref="CC65" si="90">SUM(CC17,CC41)</f>
        <v>89274</v>
      </c>
    </row>
    <row r="66" spans="1:81" s="156" customFormat="1" ht="11.25">
      <c r="A66" s="149" t="s">
        <v>119</v>
      </c>
      <c r="B66" s="149" t="s">
        <v>120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  <c r="R66" s="354"/>
      <c r="S66" s="354"/>
      <c r="T66" s="354"/>
      <c r="U66" s="354"/>
      <c r="V66" s="354"/>
      <c r="W66" s="354"/>
      <c r="X66" s="354"/>
      <c r="Y66" s="354"/>
      <c r="Z66" s="354"/>
      <c r="AA66" s="354"/>
      <c r="AB66" s="354"/>
      <c r="AC66" s="354"/>
      <c r="AD66" s="354"/>
      <c r="AE66" s="354"/>
      <c r="AF66" s="354"/>
      <c r="AG66" s="354"/>
      <c r="AH66" s="354"/>
      <c r="AI66" s="354"/>
      <c r="AJ66" s="354"/>
      <c r="AK66" s="354"/>
      <c r="AL66" s="354"/>
      <c r="AM66" s="354"/>
      <c r="AN66" s="354"/>
      <c r="AO66" s="354"/>
      <c r="BC66" s="143">
        <f t="shared" si="80"/>
        <v>2975</v>
      </c>
      <c r="BD66" s="143">
        <f t="shared" si="80"/>
        <v>2946</v>
      </c>
      <c r="BE66" s="143">
        <f t="shared" si="80"/>
        <v>3095</v>
      </c>
      <c r="BF66" s="143">
        <f t="shared" si="80"/>
        <v>3317</v>
      </c>
      <c r="BG66" s="298">
        <f t="shared" si="80"/>
        <v>3238</v>
      </c>
      <c r="BH66" s="299">
        <f t="shared" si="80"/>
        <v>3162</v>
      </c>
      <c r="BI66" s="299">
        <f t="shared" si="80"/>
        <v>3074</v>
      </c>
      <c r="BJ66" s="299">
        <f t="shared" si="80"/>
        <v>2945</v>
      </c>
      <c r="BK66" s="298">
        <f t="shared" si="80"/>
        <v>2893</v>
      </c>
      <c r="BL66" s="299">
        <f t="shared" si="80"/>
        <v>2867</v>
      </c>
      <c r="BM66" s="299">
        <f t="shared" si="80"/>
        <v>2914</v>
      </c>
      <c r="BN66" s="299">
        <f t="shared" si="80"/>
        <v>3068</v>
      </c>
      <c r="BO66" s="298">
        <f t="shared" si="80"/>
        <v>3115</v>
      </c>
      <c r="BP66" s="299">
        <f t="shared" si="80"/>
        <v>3060</v>
      </c>
      <c r="BQ66" s="299">
        <f t="shared" si="80"/>
        <v>3140</v>
      </c>
      <c r="BR66" s="299">
        <f t="shared" si="80"/>
        <v>3154</v>
      </c>
      <c r="BS66" s="298">
        <f t="shared" si="80"/>
        <v>3138</v>
      </c>
      <c r="BT66" s="299">
        <f t="shared" ref="BT66:BU66" si="91">SUM(BT18,BT42)</f>
        <v>3047</v>
      </c>
      <c r="BU66" s="299">
        <f t="shared" si="91"/>
        <v>3020</v>
      </c>
      <c r="BV66" s="299">
        <f t="shared" ref="BV66:BW66" si="92">SUM(BV18,BV42)</f>
        <v>2832</v>
      </c>
      <c r="BW66" s="298">
        <f t="shared" si="92"/>
        <v>2789</v>
      </c>
      <c r="BX66" s="299">
        <f t="shared" ref="BX66:BY66" si="93">SUM(BX18,BX42)</f>
        <v>3404</v>
      </c>
      <c r="BY66" s="299">
        <f t="shared" si="93"/>
        <v>3929</v>
      </c>
      <c r="BZ66" s="300">
        <f t="shared" ref="BZ66:CB66" si="94">SUM(BZ18,BZ42)</f>
        <v>3904</v>
      </c>
      <c r="CA66" s="299">
        <f t="shared" si="94"/>
        <v>4740</v>
      </c>
      <c r="CB66" s="299">
        <f t="shared" si="94"/>
        <v>4969</v>
      </c>
      <c r="CC66" s="299">
        <f t="shared" ref="CC66" si="95">SUM(CC18,CC42)</f>
        <v>4948</v>
      </c>
    </row>
    <row r="67" spans="1:81" s="248" customFormat="1" ht="11.25">
      <c r="A67" s="150" t="s">
        <v>235</v>
      </c>
      <c r="B67" s="150" t="s">
        <v>236</v>
      </c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  <c r="AG67" s="355"/>
      <c r="AH67" s="355"/>
      <c r="AI67" s="355"/>
      <c r="AJ67" s="355"/>
      <c r="AK67" s="355"/>
      <c r="AL67" s="355"/>
      <c r="AM67" s="355"/>
      <c r="AN67" s="355"/>
      <c r="AO67" s="355"/>
      <c r="BC67" s="151">
        <f t="shared" ref="BC67:BP67" si="96">SUM(BC68,BC74)</f>
        <v>121103</v>
      </c>
      <c r="BD67" s="151">
        <f t="shared" si="96"/>
        <v>118415</v>
      </c>
      <c r="BE67" s="151">
        <f t="shared" si="96"/>
        <v>120559</v>
      </c>
      <c r="BF67" s="151">
        <f t="shared" si="96"/>
        <v>122722</v>
      </c>
      <c r="BG67" s="301">
        <f t="shared" si="96"/>
        <v>127514</v>
      </c>
      <c r="BH67" s="302">
        <f t="shared" si="96"/>
        <v>131612</v>
      </c>
      <c r="BI67" s="302">
        <f t="shared" si="96"/>
        <v>138130</v>
      </c>
      <c r="BJ67" s="302">
        <f t="shared" si="96"/>
        <v>143287</v>
      </c>
      <c r="BK67" s="301">
        <f t="shared" si="96"/>
        <v>147031</v>
      </c>
      <c r="BL67" s="302">
        <f t="shared" si="96"/>
        <v>150564</v>
      </c>
      <c r="BM67" s="302">
        <f t="shared" si="96"/>
        <v>152838</v>
      </c>
      <c r="BN67" s="302">
        <f t="shared" si="96"/>
        <v>153091</v>
      </c>
      <c r="BO67" s="301">
        <f t="shared" si="96"/>
        <v>154611</v>
      </c>
      <c r="BP67" s="302">
        <f t="shared" si="96"/>
        <v>154550</v>
      </c>
      <c r="BQ67" s="302">
        <f>SUM(BQ68,BQ74)</f>
        <v>156543</v>
      </c>
      <c r="BR67" s="302">
        <f>SUM(BR68,BR74)</f>
        <v>154748</v>
      </c>
      <c r="BS67" s="301">
        <f>SUM(BS68,BS74)</f>
        <v>156518</v>
      </c>
      <c r="BT67" s="302">
        <f t="shared" ref="BT67:BU67" si="97">SUM(BT68,BT74)</f>
        <v>159816</v>
      </c>
      <c r="BU67" s="302">
        <f t="shared" si="97"/>
        <v>161631</v>
      </c>
      <c r="BV67" s="302">
        <f t="shared" ref="BV67" si="98">SUM(BV68,BV74)</f>
        <v>163439</v>
      </c>
      <c r="BW67" s="301">
        <f t="shared" ref="BW67:CB67" si="99">SUM(BW68,BW74)</f>
        <v>166230</v>
      </c>
      <c r="BX67" s="302">
        <f t="shared" si="99"/>
        <v>170082</v>
      </c>
      <c r="BY67" s="302">
        <f t="shared" si="99"/>
        <v>172622</v>
      </c>
      <c r="BZ67" s="306">
        <f t="shared" si="99"/>
        <v>176998</v>
      </c>
      <c r="CA67" s="302">
        <f t="shared" si="99"/>
        <v>180865</v>
      </c>
      <c r="CB67" s="302">
        <f t="shared" si="99"/>
        <v>185565</v>
      </c>
      <c r="CC67" s="302">
        <f t="shared" ref="CC67" si="100">SUM(CC68,CC74)</f>
        <v>186041</v>
      </c>
    </row>
    <row r="68" spans="1:81" s="248" customFormat="1" ht="11.25">
      <c r="A68" s="152" t="s">
        <v>123</v>
      </c>
      <c r="B68" s="152" t="s">
        <v>124</v>
      </c>
      <c r="C68" s="356"/>
      <c r="D68" s="356"/>
      <c r="E68" s="356"/>
      <c r="F68" s="356"/>
      <c r="G68" s="356"/>
      <c r="H68" s="356"/>
      <c r="I68" s="356"/>
      <c r="J68" s="356"/>
      <c r="K68" s="356"/>
      <c r="L68" s="356"/>
      <c r="M68" s="356"/>
      <c r="N68" s="356"/>
      <c r="O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D68" s="356"/>
      <c r="AE68" s="356"/>
      <c r="AF68" s="356"/>
      <c r="AG68" s="356"/>
      <c r="AH68" s="356"/>
      <c r="AI68" s="356"/>
      <c r="AJ68" s="356"/>
      <c r="AK68" s="356"/>
      <c r="AL68" s="356"/>
      <c r="AM68" s="356"/>
      <c r="AN68" s="356"/>
      <c r="AO68" s="356"/>
      <c r="BC68" s="151">
        <f t="shared" ref="BC68:BP68" si="101">SUM(BC69:BC73)</f>
        <v>71037</v>
      </c>
      <c r="BD68" s="151">
        <f t="shared" si="101"/>
        <v>66744</v>
      </c>
      <c r="BE68" s="151">
        <f t="shared" si="101"/>
        <v>67799</v>
      </c>
      <c r="BF68" s="151">
        <f t="shared" si="101"/>
        <v>67976</v>
      </c>
      <c r="BG68" s="301">
        <f t="shared" si="101"/>
        <v>70064</v>
      </c>
      <c r="BH68" s="302">
        <f t="shared" si="101"/>
        <v>71022</v>
      </c>
      <c r="BI68" s="302">
        <f t="shared" si="101"/>
        <v>74570</v>
      </c>
      <c r="BJ68" s="302">
        <f t="shared" si="101"/>
        <v>77757</v>
      </c>
      <c r="BK68" s="301">
        <f t="shared" si="101"/>
        <v>81173</v>
      </c>
      <c r="BL68" s="302">
        <f t="shared" si="101"/>
        <v>85783</v>
      </c>
      <c r="BM68" s="302">
        <f t="shared" si="101"/>
        <v>89609</v>
      </c>
      <c r="BN68" s="302">
        <f t="shared" si="101"/>
        <v>90286</v>
      </c>
      <c r="BO68" s="301">
        <f t="shared" si="101"/>
        <v>92345</v>
      </c>
      <c r="BP68" s="302">
        <f t="shared" si="101"/>
        <v>91783</v>
      </c>
      <c r="BQ68" s="302">
        <f>SUM(BQ69:BQ73)</f>
        <v>93036</v>
      </c>
      <c r="BR68" s="302">
        <f>SUM(BR69:BR73)</f>
        <v>90839</v>
      </c>
      <c r="BS68" s="301">
        <f>SUM(BS69:BS73)</f>
        <v>91460</v>
      </c>
      <c r="BT68" s="302">
        <f t="shared" ref="BT68:BU68" si="102">SUM(BT69:BT73)</f>
        <v>92842</v>
      </c>
      <c r="BU68" s="302">
        <f t="shared" si="102"/>
        <v>92960</v>
      </c>
      <c r="BV68" s="302">
        <f t="shared" ref="BV68" si="103">SUM(BV69:BV73)</f>
        <v>93052</v>
      </c>
      <c r="BW68" s="301">
        <f t="shared" ref="BW68:CB68" si="104">SUM(BW69:BW73)</f>
        <v>93904</v>
      </c>
      <c r="BX68" s="302">
        <f t="shared" si="104"/>
        <v>95002</v>
      </c>
      <c r="BY68" s="302">
        <f t="shared" si="104"/>
        <v>95081</v>
      </c>
      <c r="BZ68" s="306">
        <f t="shared" si="104"/>
        <v>97462</v>
      </c>
      <c r="CA68" s="302">
        <f t="shared" si="104"/>
        <v>99518</v>
      </c>
      <c r="CB68" s="302">
        <f t="shared" si="104"/>
        <v>102169</v>
      </c>
      <c r="CC68" s="302">
        <f t="shared" ref="CC68" si="105">SUM(CC69:CC73)</f>
        <v>101584</v>
      </c>
    </row>
    <row r="69" spans="1:81" s="156" customFormat="1" ht="11.25">
      <c r="A69" s="153" t="s">
        <v>237</v>
      </c>
      <c r="B69" s="153" t="s">
        <v>238</v>
      </c>
      <c r="C69" s="357"/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  <c r="AG69" s="357"/>
      <c r="AH69" s="357"/>
      <c r="AI69" s="357"/>
      <c r="AJ69" s="357"/>
      <c r="AK69" s="357"/>
      <c r="AL69" s="357"/>
      <c r="AM69" s="357"/>
      <c r="AN69" s="357"/>
      <c r="AO69" s="357"/>
      <c r="BC69" s="143">
        <f t="shared" ref="BC69:BS73" si="106">SUM(BC21,BC45)</f>
        <v>11322</v>
      </c>
      <c r="BD69" s="143">
        <f t="shared" si="106"/>
        <v>9530</v>
      </c>
      <c r="BE69" s="143">
        <f t="shared" si="106"/>
        <v>9362</v>
      </c>
      <c r="BF69" s="143">
        <f t="shared" si="106"/>
        <v>8982</v>
      </c>
      <c r="BG69" s="298">
        <f t="shared" si="106"/>
        <v>10327</v>
      </c>
      <c r="BH69" s="299">
        <f t="shared" si="106"/>
        <v>10990</v>
      </c>
      <c r="BI69" s="299">
        <f t="shared" si="106"/>
        <v>11979</v>
      </c>
      <c r="BJ69" s="299">
        <f t="shared" si="106"/>
        <v>11849</v>
      </c>
      <c r="BK69" s="298">
        <f t="shared" si="106"/>
        <v>9394</v>
      </c>
      <c r="BL69" s="299">
        <f t="shared" si="106"/>
        <v>15203</v>
      </c>
      <c r="BM69" s="299">
        <f t="shared" si="106"/>
        <v>16037</v>
      </c>
      <c r="BN69" s="299">
        <f t="shared" si="106"/>
        <v>14961</v>
      </c>
      <c r="BO69" s="298">
        <f t="shared" si="106"/>
        <v>15402</v>
      </c>
      <c r="BP69" s="299">
        <f t="shared" si="106"/>
        <v>15697</v>
      </c>
      <c r="BQ69" s="299">
        <f t="shared" si="106"/>
        <v>15388</v>
      </c>
      <c r="BR69" s="299">
        <f t="shared" si="106"/>
        <v>13599</v>
      </c>
      <c r="BS69" s="298">
        <f t="shared" si="106"/>
        <v>14591</v>
      </c>
      <c r="BT69" s="299">
        <f t="shared" ref="BT69:BU69" si="107">SUM(BT21,BT45)</f>
        <v>15390</v>
      </c>
      <c r="BU69" s="299">
        <f t="shared" si="107"/>
        <v>15662</v>
      </c>
      <c r="BV69" s="299">
        <f t="shared" ref="BV69:BW69" si="108">SUM(BV21,BV45)</f>
        <v>14716</v>
      </c>
      <c r="BW69" s="298">
        <f t="shared" si="108"/>
        <v>15799</v>
      </c>
      <c r="BX69" s="299">
        <f t="shared" ref="BX69:BY69" si="109">SUM(BX21,BX45)</f>
        <v>16421</v>
      </c>
      <c r="BY69" s="299">
        <f t="shared" si="109"/>
        <v>16336</v>
      </c>
      <c r="BZ69" s="300">
        <f t="shared" ref="BZ69:CB69" si="110">SUM(BZ21,BZ45)</f>
        <v>15257</v>
      </c>
      <c r="CA69" s="299">
        <f t="shared" si="110"/>
        <v>16430</v>
      </c>
      <c r="CB69" s="299">
        <f t="shared" si="110"/>
        <v>16137</v>
      </c>
      <c r="CC69" s="299">
        <f t="shared" ref="CC69" si="111">SUM(CC21,CC45)</f>
        <v>15892</v>
      </c>
    </row>
    <row r="70" spans="1:81" s="156" customFormat="1" ht="11.25">
      <c r="A70" s="153" t="s">
        <v>239</v>
      </c>
      <c r="B70" s="153" t="s">
        <v>240</v>
      </c>
      <c r="C70" s="357"/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  <c r="AG70" s="357"/>
      <c r="AH70" s="357"/>
      <c r="AI70" s="357"/>
      <c r="AJ70" s="357"/>
      <c r="AK70" s="357"/>
      <c r="AL70" s="357"/>
      <c r="AM70" s="357"/>
      <c r="AN70" s="357"/>
      <c r="AO70" s="357"/>
      <c r="BC70" s="143">
        <f t="shared" si="106"/>
        <v>42387</v>
      </c>
      <c r="BD70" s="143">
        <f t="shared" si="106"/>
        <v>41080</v>
      </c>
      <c r="BE70" s="143">
        <f t="shared" si="106"/>
        <v>41325</v>
      </c>
      <c r="BF70" s="143">
        <f t="shared" si="106"/>
        <v>41511</v>
      </c>
      <c r="BG70" s="298">
        <f t="shared" si="106"/>
        <v>41817</v>
      </c>
      <c r="BH70" s="299">
        <f t="shared" si="106"/>
        <v>41352</v>
      </c>
      <c r="BI70" s="299">
        <f t="shared" si="106"/>
        <v>43230</v>
      </c>
      <c r="BJ70" s="299">
        <f t="shared" si="106"/>
        <v>44675</v>
      </c>
      <c r="BK70" s="298">
        <f t="shared" si="106"/>
        <v>50593</v>
      </c>
      <c r="BL70" s="299">
        <f t="shared" si="106"/>
        <v>48159</v>
      </c>
      <c r="BM70" s="299">
        <f t="shared" si="106"/>
        <v>50328</v>
      </c>
      <c r="BN70" s="299">
        <f t="shared" si="106"/>
        <v>51502</v>
      </c>
      <c r="BO70" s="298">
        <f t="shared" si="106"/>
        <v>52449</v>
      </c>
      <c r="BP70" s="299">
        <f t="shared" si="106"/>
        <v>51936</v>
      </c>
      <c r="BQ70" s="299">
        <f t="shared" si="106"/>
        <v>53081</v>
      </c>
      <c r="BR70" s="299">
        <f t="shared" si="106"/>
        <v>53172</v>
      </c>
      <c r="BS70" s="298">
        <f t="shared" si="106"/>
        <v>52794</v>
      </c>
      <c r="BT70" s="299">
        <f t="shared" ref="BT70:BU70" si="112">SUM(BT22,BT46)</f>
        <v>52862</v>
      </c>
      <c r="BU70" s="299">
        <f t="shared" si="112"/>
        <v>53022</v>
      </c>
      <c r="BV70" s="299">
        <f t="shared" ref="BV70:BW70" si="113">SUM(BV22,BV46)</f>
        <v>53856</v>
      </c>
      <c r="BW70" s="298">
        <f t="shared" si="113"/>
        <v>53836</v>
      </c>
      <c r="BX70" s="299">
        <f t="shared" ref="BX70:BY70" si="114">SUM(BX22,BX46)</f>
        <v>54153</v>
      </c>
      <c r="BY70" s="299">
        <f t="shared" si="114"/>
        <v>54032</v>
      </c>
      <c r="BZ70" s="300">
        <f t="shared" ref="BZ70:CB70" si="115">SUM(BZ22,BZ46)</f>
        <v>57394</v>
      </c>
      <c r="CA70" s="299">
        <f t="shared" si="115"/>
        <v>58091</v>
      </c>
      <c r="CB70" s="299">
        <f t="shared" si="115"/>
        <v>60608</v>
      </c>
      <c r="CC70" s="299">
        <f t="shared" ref="CC70" si="116">SUM(CC22,CC46)</f>
        <v>60076</v>
      </c>
    </row>
    <row r="71" spans="1:81" s="156" customFormat="1" ht="11.25">
      <c r="A71" s="153" t="s">
        <v>241</v>
      </c>
      <c r="B71" s="153" t="s">
        <v>242</v>
      </c>
      <c r="C71" s="357"/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  <c r="AG71" s="357"/>
      <c r="AH71" s="357"/>
      <c r="AI71" s="357"/>
      <c r="AJ71" s="357"/>
      <c r="AK71" s="357"/>
      <c r="AL71" s="357"/>
      <c r="AM71" s="357"/>
      <c r="AN71" s="357"/>
      <c r="AO71" s="357"/>
      <c r="BC71" s="143">
        <f t="shared" si="106"/>
        <v>9526</v>
      </c>
      <c r="BD71" s="143">
        <f t="shared" si="106"/>
        <v>9364</v>
      </c>
      <c r="BE71" s="143">
        <f t="shared" si="106"/>
        <v>9504</v>
      </c>
      <c r="BF71" s="143">
        <f t="shared" si="106"/>
        <v>9698</v>
      </c>
      <c r="BG71" s="298">
        <f t="shared" si="106"/>
        <v>10024</v>
      </c>
      <c r="BH71" s="299">
        <f t="shared" si="106"/>
        <v>10269</v>
      </c>
      <c r="BI71" s="299">
        <f t="shared" si="106"/>
        <v>10551</v>
      </c>
      <c r="BJ71" s="299">
        <f t="shared" si="106"/>
        <v>11090</v>
      </c>
      <c r="BK71" s="298">
        <f t="shared" si="106"/>
        <v>11486</v>
      </c>
      <c r="BL71" s="299">
        <f t="shared" si="106"/>
        <v>11894</v>
      </c>
      <c r="BM71" s="299">
        <f t="shared" si="106"/>
        <v>12438</v>
      </c>
      <c r="BN71" s="299">
        <f t="shared" si="106"/>
        <v>12364</v>
      </c>
      <c r="BO71" s="298">
        <f t="shared" si="106"/>
        <v>12526</v>
      </c>
      <c r="BP71" s="299">
        <f t="shared" si="106"/>
        <v>12601</v>
      </c>
      <c r="BQ71" s="299">
        <f t="shared" si="106"/>
        <v>13186</v>
      </c>
      <c r="BR71" s="299">
        <f t="shared" si="106"/>
        <v>13131</v>
      </c>
      <c r="BS71" s="298">
        <f t="shared" si="106"/>
        <v>13192</v>
      </c>
      <c r="BT71" s="299">
        <f t="shared" ref="BT71:BU71" si="117">SUM(BT23,BT47)</f>
        <v>13399</v>
      </c>
      <c r="BU71" s="299">
        <f t="shared" si="117"/>
        <v>13312</v>
      </c>
      <c r="BV71" s="299">
        <f t="shared" ref="BV71:BW71" si="118">SUM(BV23,BV47)</f>
        <v>13342</v>
      </c>
      <c r="BW71" s="298">
        <f t="shared" si="118"/>
        <v>13236</v>
      </c>
      <c r="BX71" s="299">
        <f t="shared" ref="BX71:BY71" si="119">SUM(BX23,BX47)</f>
        <v>13552</v>
      </c>
      <c r="BY71" s="299">
        <f t="shared" si="119"/>
        <v>13745</v>
      </c>
      <c r="BZ71" s="300">
        <f t="shared" ref="BZ71:CB71" si="120">SUM(BZ23,BZ47)</f>
        <v>13672</v>
      </c>
      <c r="CA71" s="299">
        <f t="shared" si="120"/>
        <v>13566</v>
      </c>
      <c r="CB71" s="299">
        <f t="shared" si="120"/>
        <v>13643</v>
      </c>
      <c r="CC71" s="299">
        <f t="shared" ref="CC71" si="121">SUM(CC23,CC47)</f>
        <v>13866</v>
      </c>
    </row>
    <row r="72" spans="1:81" s="156" customFormat="1" ht="11.25">
      <c r="A72" s="153" t="s">
        <v>243</v>
      </c>
      <c r="B72" s="153" t="s">
        <v>244</v>
      </c>
      <c r="C72" s="357"/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  <c r="AG72" s="357"/>
      <c r="AH72" s="357"/>
      <c r="AI72" s="357"/>
      <c r="AJ72" s="357"/>
      <c r="AK72" s="357"/>
      <c r="AL72" s="357"/>
      <c r="AM72" s="357"/>
      <c r="AN72" s="357"/>
      <c r="AO72" s="357"/>
      <c r="BC72" s="143">
        <f t="shared" si="106"/>
        <v>5328</v>
      </c>
      <c r="BD72" s="143">
        <f t="shared" si="106"/>
        <v>4543</v>
      </c>
      <c r="BE72" s="143">
        <f t="shared" si="106"/>
        <v>4612</v>
      </c>
      <c r="BF72" s="143">
        <f t="shared" si="106"/>
        <v>4794</v>
      </c>
      <c r="BG72" s="298">
        <f t="shared" si="106"/>
        <v>5055</v>
      </c>
      <c r="BH72" s="299">
        <f t="shared" si="106"/>
        <v>5693</v>
      </c>
      <c r="BI72" s="299">
        <f t="shared" si="106"/>
        <v>6173</v>
      </c>
      <c r="BJ72" s="299">
        <f t="shared" si="106"/>
        <v>6824</v>
      </c>
      <c r="BK72" s="298">
        <f t="shared" si="106"/>
        <v>6477</v>
      </c>
      <c r="BL72" s="299">
        <f t="shared" si="106"/>
        <v>7228</v>
      </c>
      <c r="BM72" s="299">
        <f t="shared" si="106"/>
        <v>7464</v>
      </c>
      <c r="BN72" s="299">
        <f t="shared" si="106"/>
        <v>7682</v>
      </c>
      <c r="BO72" s="298">
        <f t="shared" si="106"/>
        <v>7680</v>
      </c>
      <c r="BP72" s="299">
        <f t="shared" si="106"/>
        <v>7308</v>
      </c>
      <c r="BQ72" s="299">
        <f t="shared" si="106"/>
        <v>7133</v>
      </c>
      <c r="BR72" s="299">
        <f t="shared" si="106"/>
        <v>6747</v>
      </c>
      <c r="BS72" s="298">
        <f t="shared" si="106"/>
        <v>6672</v>
      </c>
      <c r="BT72" s="299">
        <f t="shared" ref="BT72:BU72" si="122">SUM(BT24,BT48)</f>
        <v>7011</v>
      </c>
      <c r="BU72" s="299">
        <f t="shared" si="122"/>
        <v>6781</v>
      </c>
      <c r="BV72" s="299">
        <f t="shared" ref="BV72:BW72" si="123">SUM(BV24,BV48)</f>
        <v>6571</v>
      </c>
      <c r="BW72" s="298">
        <f t="shared" si="123"/>
        <v>6587</v>
      </c>
      <c r="BX72" s="299">
        <f t="shared" ref="BX72:BY72" si="124">SUM(BX24,BX48)</f>
        <v>6523</v>
      </c>
      <c r="BY72" s="299">
        <f t="shared" si="124"/>
        <v>6410</v>
      </c>
      <c r="BZ72" s="300">
        <f t="shared" ref="BZ72:CB72" si="125">SUM(BZ24,BZ48)</f>
        <v>6472</v>
      </c>
      <c r="CA72" s="299">
        <f t="shared" si="125"/>
        <v>6716</v>
      </c>
      <c r="CB72" s="299">
        <f t="shared" si="125"/>
        <v>7046</v>
      </c>
      <c r="CC72" s="299">
        <f t="shared" ref="CC72" si="126">SUM(CC24,CC48)</f>
        <v>7046</v>
      </c>
    </row>
    <row r="73" spans="1:81" s="156" customFormat="1" ht="11.25">
      <c r="A73" s="153" t="s">
        <v>245</v>
      </c>
      <c r="B73" s="153" t="s">
        <v>246</v>
      </c>
      <c r="C73" s="357"/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  <c r="AG73" s="357"/>
      <c r="AH73" s="357"/>
      <c r="AI73" s="357"/>
      <c r="AJ73" s="357"/>
      <c r="AK73" s="357"/>
      <c r="AL73" s="357"/>
      <c r="AM73" s="357"/>
      <c r="AN73" s="357"/>
      <c r="AO73" s="357"/>
      <c r="BC73" s="143">
        <f t="shared" si="106"/>
        <v>2474</v>
      </c>
      <c r="BD73" s="143">
        <f t="shared" si="106"/>
        <v>2227</v>
      </c>
      <c r="BE73" s="143">
        <f t="shared" si="106"/>
        <v>2996</v>
      </c>
      <c r="BF73" s="143">
        <f t="shared" si="106"/>
        <v>2991</v>
      </c>
      <c r="BG73" s="298">
        <f t="shared" si="106"/>
        <v>2841</v>
      </c>
      <c r="BH73" s="299">
        <f t="shared" si="106"/>
        <v>2718</v>
      </c>
      <c r="BI73" s="299">
        <f t="shared" si="106"/>
        <v>2637</v>
      </c>
      <c r="BJ73" s="299">
        <f t="shared" si="106"/>
        <v>3319</v>
      </c>
      <c r="BK73" s="298">
        <f t="shared" si="106"/>
        <v>3223</v>
      </c>
      <c r="BL73" s="299">
        <f t="shared" si="106"/>
        <v>3299</v>
      </c>
      <c r="BM73" s="299">
        <f t="shared" si="106"/>
        <v>3342</v>
      </c>
      <c r="BN73" s="299">
        <f t="shared" si="106"/>
        <v>3777</v>
      </c>
      <c r="BO73" s="298">
        <f t="shared" si="106"/>
        <v>4288</v>
      </c>
      <c r="BP73" s="299">
        <f t="shared" si="106"/>
        <v>4241</v>
      </c>
      <c r="BQ73" s="299">
        <f t="shared" si="106"/>
        <v>4248</v>
      </c>
      <c r="BR73" s="299">
        <f t="shared" si="106"/>
        <v>4190</v>
      </c>
      <c r="BS73" s="298">
        <f t="shared" si="106"/>
        <v>4211</v>
      </c>
      <c r="BT73" s="299">
        <f t="shared" ref="BT73:BU73" si="127">SUM(BT25,BT49)</f>
        <v>4180</v>
      </c>
      <c r="BU73" s="299">
        <f t="shared" si="127"/>
        <v>4183</v>
      </c>
      <c r="BV73" s="299">
        <f t="shared" ref="BV73:BW73" si="128">SUM(BV25,BV49)</f>
        <v>4567</v>
      </c>
      <c r="BW73" s="298">
        <f t="shared" si="128"/>
        <v>4446</v>
      </c>
      <c r="BX73" s="299">
        <f t="shared" ref="BX73:BY73" si="129">SUM(BX25,BX49)</f>
        <v>4353</v>
      </c>
      <c r="BY73" s="299">
        <f t="shared" si="129"/>
        <v>4558</v>
      </c>
      <c r="BZ73" s="300">
        <f t="shared" ref="BZ73:CB73" si="130">SUM(BZ25,BZ49)</f>
        <v>4667</v>
      </c>
      <c r="CA73" s="299">
        <f t="shared" si="130"/>
        <v>4715</v>
      </c>
      <c r="CB73" s="299">
        <f t="shared" si="130"/>
        <v>4735</v>
      </c>
      <c r="CC73" s="299">
        <f t="shared" ref="CC73" si="131">SUM(CC25,CC49)</f>
        <v>4704</v>
      </c>
    </row>
    <row r="74" spans="1:81" s="248" customFormat="1" ht="11.25">
      <c r="A74" s="152" t="s">
        <v>131</v>
      </c>
      <c r="B74" s="152" t="s">
        <v>132</v>
      </c>
      <c r="C74" s="356"/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D74" s="356"/>
      <c r="AE74" s="356"/>
      <c r="AF74" s="356"/>
      <c r="AG74" s="356"/>
      <c r="AH74" s="356"/>
      <c r="AI74" s="356"/>
      <c r="AJ74" s="356"/>
      <c r="AK74" s="356"/>
      <c r="AL74" s="356"/>
      <c r="AM74" s="356"/>
      <c r="AN74" s="356"/>
      <c r="AO74" s="356"/>
      <c r="BC74" s="151">
        <f t="shared" ref="BC74:BP74" si="132">SUM(BC75:BC78)</f>
        <v>50066</v>
      </c>
      <c r="BD74" s="151">
        <f t="shared" si="132"/>
        <v>51671</v>
      </c>
      <c r="BE74" s="151">
        <f t="shared" si="132"/>
        <v>52760</v>
      </c>
      <c r="BF74" s="151">
        <f t="shared" si="132"/>
        <v>54746</v>
      </c>
      <c r="BG74" s="301">
        <f t="shared" si="132"/>
        <v>57450</v>
      </c>
      <c r="BH74" s="302">
        <f t="shared" si="132"/>
        <v>60590</v>
      </c>
      <c r="BI74" s="302">
        <f t="shared" si="132"/>
        <v>63560</v>
      </c>
      <c r="BJ74" s="302">
        <f t="shared" si="132"/>
        <v>65530</v>
      </c>
      <c r="BK74" s="301">
        <f t="shared" si="132"/>
        <v>65858</v>
      </c>
      <c r="BL74" s="302">
        <f t="shared" si="132"/>
        <v>64781</v>
      </c>
      <c r="BM74" s="302">
        <f t="shared" si="132"/>
        <v>63229</v>
      </c>
      <c r="BN74" s="302">
        <f t="shared" si="132"/>
        <v>62805</v>
      </c>
      <c r="BO74" s="301">
        <f t="shared" si="132"/>
        <v>62266</v>
      </c>
      <c r="BP74" s="302">
        <f t="shared" si="132"/>
        <v>62767</v>
      </c>
      <c r="BQ74" s="302">
        <f>SUM(BQ75:BQ78)</f>
        <v>63507</v>
      </c>
      <c r="BR74" s="302">
        <f>SUM(BR75:BR78)</f>
        <v>63909</v>
      </c>
      <c r="BS74" s="301">
        <f>SUM(BS75:BS78)</f>
        <v>65058</v>
      </c>
      <c r="BT74" s="302">
        <f t="shared" ref="BT74:BU74" si="133">SUM(BT75:BT78)</f>
        <v>66974</v>
      </c>
      <c r="BU74" s="302">
        <f t="shared" si="133"/>
        <v>68671</v>
      </c>
      <c r="BV74" s="302">
        <f t="shared" ref="BV74" si="134">SUM(BV75:BV78)</f>
        <v>70387</v>
      </c>
      <c r="BW74" s="301">
        <f t="shared" ref="BW74:CB74" si="135">SUM(BW75:BW78)</f>
        <v>72326</v>
      </c>
      <c r="BX74" s="302">
        <f t="shared" si="135"/>
        <v>75080</v>
      </c>
      <c r="BY74" s="302">
        <f t="shared" si="135"/>
        <v>77541</v>
      </c>
      <c r="BZ74" s="306">
        <f t="shared" si="135"/>
        <v>79536</v>
      </c>
      <c r="CA74" s="302">
        <f t="shared" si="135"/>
        <v>81347</v>
      </c>
      <c r="CB74" s="302">
        <f t="shared" si="135"/>
        <v>83396</v>
      </c>
      <c r="CC74" s="302">
        <f t="shared" ref="CC74" si="136">SUM(CC75:CC78)</f>
        <v>84457</v>
      </c>
    </row>
    <row r="75" spans="1:81" s="156" customFormat="1" ht="11.25">
      <c r="A75" s="153" t="s">
        <v>247</v>
      </c>
      <c r="B75" s="153" t="s">
        <v>248</v>
      </c>
      <c r="C75" s="357"/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  <c r="AG75" s="357"/>
      <c r="AH75" s="357"/>
      <c r="AI75" s="357"/>
      <c r="AJ75" s="357"/>
      <c r="AK75" s="357"/>
      <c r="AL75" s="357"/>
      <c r="AM75" s="357"/>
      <c r="AN75" s="357"/>
      <c r="AO75" s="357"/>
      <c r="BC75" s="143">
        <f t="shared" ref="BC75:BS78" si="137">SUM(BC27,BC51)</f>
        <v>42977</v>
      </c>
      <c r="BD75" s="143">
        <f t="shared" si="137"/>
        <v>44709</v>
      </c>
      <c r="BE75" s="143">
        <f t="shared" si="137"/>
        <v>45669</v>
      </c>
      <c r="BF75" s="143">
        <f t="shared" si="137"/>
        <v>47622</v>
      </c>
      <c r="BG75" s="298">
        <f t="shared" si="137"/>
        <v>50117</v>
      </c>
      <c r="BH75" s="299">
        <f t="shared" si="137"/>
        <v>52726</v>
      </c>
      <c r="BI75" s="299">
        <f t="shared" si="137"/>
        <v>55290</v>
      </c>
      <c r="BJ75" s="299">
        <f t="shared" si="137"/>
        <v>57192</v>
      </c>
      <c r="BK75" s="298">
        <f t="shared" si="137"/>
        <v>57657</v>
      </c>
      <c r="BL75" s="299">
        <f t="shared" si="137"/>
        <v>56672</v>
      </c>
      <c r="BM75" s="299">
        <f t="shared" si="137"/>
        <v>55249</v>
      </c>
      <c r="BN75" s="299">
        <f t="shared" si="137"/>
        <v>54887</v>
      </c>
      <c r="BO75" s="298">
        <f t="shared" si="137"/>
        <v>54406</v>
      </c>
      <c r="BP75" s="299">
        <f t="shared" si="137"/>
        <v>54690</v>
      </c>
      <c r="BQ75" s="299">
        <f t="shared" si="137"/>
        <v>55251</v>
      </c>
      <c r="BR75" s="299">
        <f t="shared" si="137"/>
        <v>55493</v>
      </c>
      <c r="BS75" s="298">
        <f t="shared" si="137"/>
        <v>56495</v>
      </c>
      <c r="BT75" s="299">
        <f t="shared" ref="BT75:BU75" si="138">SUM(BT27,BT51)</f>
        <v>58080</v>
      </c>
      <c r="BU75" s="299">
        <f t="shared" si="138"/>
        <v>59513</v>
      </c>
      <c r="BV75" s="299">
        <f t="shared" ref="BV75:BW75" si="139">SUM(BV27,BV51)</f>
        <v>61114</v>
      </c>
      <c r="BW75" s="298">
        <f t="shared" si="139"/>
        <v>62929</v>
      </c>
      <c r="BX75" s="299">
        <f t="shared" ref="BX75:BY75" si="140">SUM(BX27,BX51)</f>
        <v>65336</v>
      </c>
      <c r="BY75" s="299">
        <f t="shared" si="140"/>
        <v>67389</v>
      </c>
      <c r="BZ75" s="300">
        <f t="shared" ref="BZ75:CB75" si="141">SUM(BZ27,BZ51)</f>
        <v>69096</v>
      </c>
      <c r="CA75" s="299">
        <f t="shared" si="141"/>
        <v>70655</v>
      </c>
      <c r="CB75" s="299">
        <f t="shared" si="141"/>
        <v>72291</v>
      </c>
      <c r="CC75" s="299">
        <f t="shared" ref="CC75" si="142">SUM(CC27,CC51)</f>
        <v>72996</v>
      </c>
    </row>
    <row r="76" spans="1:81" s="156" customFormat="1" ht="11.25">
      <c r="A76" s="153" t="s">
        <v>237</v>
      </c>
      <c r="B76" s="153" t="s">
        <v>238</v>
      </c>
      <c r="C76" s="357"/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  <c r="AG76" s="357"/>
      <c r="AH76" s="357"/>
      <c r="AI76" s="357"/>
      <c r="AJ76" s="357"/>
      <c r="AK76" s="357"/>
      <c r="AL76" s="357"/>
      <c r="AM76" s="357"/>
      <c r="AN76" s="357"/>
      <c r="AO76" s="357"/>
      <c r="BC76" s="143">
        <f t="shared" si="137"/>
        <v>573</v>
      </c>
      <c r="BD76" s="143">
        <f t="shared" si="137"/>
        <v>559</v>
      </c>
      <c r="BE76" s="143">
        <f t="shared" si="137"/>
        <v>601</v>
      </c>
      <c r="BF76" s="143">
        <f t="shared" si="137"/>
        <v>594</v>
      </c>
      <c r="BG76" s="298">
        <f t="shared" si="137"/>
        <v>583</v>
      </c>
      <c r="BH76" s="299">
        <f t="shared" si="137"/>
        <v>602</v>
      </c>
      <c r="BI76" s="299">
        <f t="shared" si="137"/>
        <v>641</v>
      </c>
      <c r="BJ76" s="299">
        <f t="shared" si="137"/>
        <v>632</v>
      </c>
      <c r="BK76" s="298">
        <f t="shared" si="137"/>
        <v>622</v>
      </c>
      <c r="BL76" s="299">
        <f t="shared" si="137"/>
        <v>626</v>
      </c>
      <c r="BM76" s="299">
        <f t="shared" si="137"/>
        <v>623</v>
      </c>
      <c r="BN76" s="299">
        <f t="shared" si="137"/>
        <v>633</v>
      </c>
      <c r="BO76" s="298">
        <f t="shared" si="137"/>
        <v>618</v>
      </c>
      <c r="BP76" s="299">
        <f t="shared" si="137"/>
        <v>626</v>
      </c>
      <c r="BQ76" s="299">
        <f t="shared" si="137"/>
        <v>630</v>
      </c>
      <c r="BR76" s="299">
        <f t="shared" si="137"/>
        <v>643</v>
      </c>
      <c r="BS76" s="298">
        <f t="shared" si="137"/>
        <v>615</v>
      </c>
      <c r="BT76" s="299">
        <f t="shared" ref="BT76:BU76" si="143">SUM(BT28,BT52)</f>
        <v>622</v>
      </c>
      <c r="BU76" s="299">
        <f t="shared" si="143"/>
        <v>635</v>
      </c>
      <c r="BV76" s="299">
        <f t="shared" ref="BV76:BW76" si="144">SUM(BV28,BV52)</f>
        <v>624</v>
      </c>
      <c r="BW76" s="298">
        <f t="shared" si="144"/>
        <v>616</v>
      </c>
      <c r="BX76" s="299">
        <f t="shared" ref="BX76:BY76" si="145">SUM(BX28,BX52)</f>
        <v>617</v>
      </c>
      <c r="BY76" s="299">
        <f t="shared" si="145"/>
        <v>630</v>
      </c>
      <c r="BZ76" s="300">
        <f t="shared" ref="BZ76:CB76" si="146">SUM(BZ28,BZ52)</f>
        <v>618</v>
      </c>
      <c r="CA76" s="299">
        <f t="shared" si="146"/>
        <v>606</v>
      </c>
      <c r="CB76" s="299">
        <f t="shared" si="146"/>
        <v>614</v>
      </c>
      <c r="CC76" s="299">
        <f t="shared" ref="CC76" si="147">SUM(CC28,CC52)</f>
        <v>622</v>
      </c>
    </row>
    <row r="77" spans="1:81" s="156" customFormat="1" ht="11.25">
      <c r="A77" s="153" t="s">
        <v>241</v>
      </c>
      <c r="B77" s="153" t="s">
        <v>242</v>
      </c>
      <c r="C77" s="357"/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  <c r="AG77" s="357"/>
      <c r="AH77" s="357"/>
      <c r="AI77" s="357"/>
      <c r="AJ77" s="357"/>
      <c r="AK77" s="357"/>
      <c r="AL77" s="357"/>
      <c r="AM77" s="357"/>
      <c r="AN77" s="357"/>
      <c r="AO77" s="357"/>
      <c r="BC77" s="143">
        <f t="shared" si="137"/>
        <v>0</v>
      </c>
      <c r="BD77" s="143">
        <f t="shared" si="137"/>
        <v>0</v>
      </c>
      <c r="BE77" s="143">
        <f t="shared" si="137"/>
        <v>0</v>
      </c>
      <c r="BF77" s="143">
        <f t="shared" si="137"/>
        <v>0</v>
      </c>
      <c r="BG77" s="298">
        <f t="shared" si="137"/>
        <v>0</v>
      </c>
      <c r="BH77" s="299">
        <f t="shared" si="137"/>
        <v>0</v>
      </c>
      <c r="BI77" s="299">
        <f t="shared" si="137"/>
        <v>0</v>
      </c>
      <c r="BJ77" s="299">
        <f t="shared" si="137"/>
        <v>0</v>
      </c>
      <c r="BK77" s="298">
        <f t="shared" si="137"/>
        <v>0</v>
      </c>
      <c r="BL77" s="299">
        <f t="shared" si="137"/>
        <v>0</v>
      </c>
      <c r="BM77" s="299">
        <f t="shared" si="137"/>
        <v>0</v>
      </c>
      <c r="BN77" s="299">
        <f t="shared" si="137"/>
        <v>0</v>
      </c>
      <c r="BO77" s="298">
        <f t="shared" si="137"/>
        <v>0</v>
      </c>
      <c r="BP77" s="299">
        <f t="shared" si="137"/>
        <v>0</v>
      </c>
      <c r="BQ77" s="299">
        <f t="shared" si="137"/>
        <v>0</v>
      </c>
      <c r="BR77" s="299">
        <f t="shared" si="137"/>
        <v>0</v>
      </c>
      <c r="BS77" s="298">
        <f t="shared" si="137"/>
        <v>0</v>
      </c>
      <c r="BT77" s="299">
        <f t="shared" ref="BT77:BU77" si="148">SUM(BT29,BT53)</f>
        <v>0</v>
      </c>
      <c r="BU77" s="299">
        <f t="shared" si="148"/>
        <v>0</v>
      </c>
      <c r="BV77" s="299">
        <f t="shared" ref="BV77:BW77" si="149">SUM(BV29,BV53)</f>
        <v>0</v>
      </c>
      <c r="BW77" s="298">
        <f t="shared" si="149"/>
        <v>0</v>
      </c>
      <c r="BX77" s="299">
        <f t="shared" ref="BX77:BY77" si="150">SUM(BX29,BX53)</f>
        <v>0</v>
      </c>
      <c r="BY77" s="299">
        <f t="shared" si="150"/>
        <v>0</v>
      </c>
      <c r="BZ77" s="300">
        <f t="shared" ref="BZ77:CB77" si="151">SUM(BZ29,BZ53)</f>
        <v>0</v>
      </c>
      <c r="CA77" s="299">
        <f t="shared" si="151"/>
        <v>0</v>
      </c>
      <c r="CB77" s="299">
        <f t="shared" si="151"/>
        <v>0</v>
      </c>
      <c r="CC77" s="299">
        <f t="shared" ref="CC77" si="152">SUM(CC29,CC53)</f>
        <v>0</v>
      </c>
    </row>
    <row r="78" spans="1:81" s="156" customFormat="1" ht="11.25">
      <c r="A78" s="153" t="s">
        <v>249</v>
      </c>
      <c r="B78" s="153" t="s">
        <v>250</v>
      </c>
      <c r="C78" s="357"/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  <c r="AG78" s="357"/>
      <c r="AH78" s="357"/>
      <c r="AI78" s="357"/>
      <c r="AJ78" s="357"/>
      <c r="AK78" s="357"/>
      <c r="AL78" s="357"/>
      <c r="AM78" s="357"/>
      <c r="AN78" s="357"/>
      <c r="AO78" s="357"/>
      <c r="BC78" s="143">
        <f t="shared" si="137"/>
        <v>6516</v>
      </c>
      <c r="BD78" s="143">
        <f t="shared" si="137"/>
        <v>6403</v>
      </c>
      <c r="BE78" s="143">
        <f t="shared" si="137"/>
        <v>6490</v>
      </c>
      <c r="BF78" s="143">
        <f t="shared" si="137"/>
        <v>6530</v>
      </c>
      <c r="BG78" s="298">
        <f t="shared" si="137"/>
        <v>6750</v>
      </c>
      <c r="BH78" s="299">
        <f t="shared" si="137"/>
        <v>7262</v>
      </c>
      <c r="BI78" s="299">
        <f t="shared" si="137"/>
        <v>7629</v>
      </c>
      <c r="BJ78" s="299">
        <f t="shared" si="137"/>
        <v>7706</v>
      </c>
      <c r="BK78" s="298">
        <f t="shared" si="137"/>
        <v>7579</v>
      </c>
      <c r="BL78" s="299">
        <f t="shared" si="137"/>
        <v>7483</v>
      </c>
      <c r="BM78" s="299">
        <f t="shared" si="137"/>
        <v>7357</v>
      </c>
      <c r="BN78" s="299">
        <f t="shared" si="137"/>
        <v>7285</v>
      </c>
      <c r="BO78" s="298">
        <f t="shared" si="137"/>
        <v>7242</v>
      </c>
      <c r="BP78" s="299">
        <f t="shared" si="137"/>
        <v>7451</v>
      </c>
      <c r="BQ78" s="299">
        <f t="shared" si="137"/>
        <v>7626</v>
      </c>
      <c r="BR78" s="299">
        <f t="shared" si="137"/>
        <v>7773</v>
      </c>
      <c r="BS78" s="298">
        <f t="shared" si="137"/>
        <v>7948</v>
      </c>
      <c r="BT78" s="299">
        <f t="shared" ref="BT78:BU78" si="153">SUM(BT30,BT54)</f>
        <v>8272</v>
      </c>
      <c r="BU78" s="299">
        <f t="shared" si="153"/>
        <v>8523</v>
      </c>
      <c r="BV78" s="299">
        <f t="shared" ref="BV78:BW78" si="154">SUM(BV30,BV54)</f>
        <v>8649</v>
      </c>
      <c r="BW78" s="298">
        <f t="shared" si="154"/>
        <v>8781</v>
      </c>
      <c r="BX78" s="299">
        <f t="shared" ref="BX78:BY78" si="155">SUM(BX30,BX54)</f>
        <v>9127</v>
      </c>
      <c r="BY78" s="299">
        <f t="shared" si="155"/>
        <v>9522</v>
      </c>
      <c r="BZ78" s="300">
        <f t="shared" ref="BZ78:CB78" si="156">SUM(BZ30,BZ54)</f>
        <v>9822</v>
      </c>
      <c r="CA78" s="299">
        <f t="shared" si="156"/>
        <v>10086</v>
      </c>
      <c r="CB78" s="299">
        <f t="shared" si="156"/>
        <v>10491</v>
      </c>
      <c r="CC78" s="299">
        <f t="shared" ref="CC78" si="157">SUM(CC30,CC54)</f>
        <v>10839</v>
      </c>
    </row>
    <row r="79" spans="1:81" s="246" customFormat="1" ht="11.25">
      <c r="A79" s="147" t="s">
        <v>271</v>
      </c>
      <c r="B79" s="147" t="s">
        <v>272</v>
      </c>
      <c r="C79" s="352"/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  <c r="AG79" s="352"/>
      <c r="AH79" s="352"/>
      <c r="AI79" s="352"/>
      <c r="AJ79" s="352"/>
      <c r="AK79" s="352"/>
      <c r="AL79" s="352"/>
      <c r="AM79" s="352"/>
      <c r="AN79" s="352"/>
      <c r="AO79" s="352"/>
      <c r="BC79" s="148">
        <f t="shared" ref="BC79:BP79" si="158">SUM(BC80:BC83)</f>
        <v>2357</v>
      </c>
      <c r="BD79" s="148">
        <f t="shared" si="158"/>
        <v>2183</v>
      </c>
      <c r="BE79" s="148">
        <f t="shared" si="158"/>
        <v>1823</v>
      </c>
      <c r="BF79" s="148">
        <f t="shared" si="158"/>
        <v>1933</v>
      </c>
      <c r="BG79" s="304">
        <f t="shared" si="158"/>
        <v>1939</v>
      </c>
      <c r="BH79" s="303">
        <f t="shared" si="158"/>
        <v>2157</v>
      </c>
      <c r="BI79" s="303">
        <f t="shared" si="158"/>
        <v>3039</v>
      </c>
      <c r="BJ79" s="303">
        <f t="shared" si="158"/>
        <v>3249</v>
      </c>
      <c r="BK79" s="304">
        <f t="shared" si="158"/>
        <v>2679</v>
      </c>
      <c r="BL79" s="303">
        <f t="shared" si="158"/>
        <v>1554</v>
      </c>
      <c r="BM79" s="303">
        <f t="shared" si="158"/>
        <v>1512</v>
      </c>
      <c r="BN79" s="303">
        <f t="shared" si="158"/>
        <v>1884</v>
      </c>
      <c r="BO79" s="304">
        <f t="shared" si="158"/>
        <v>1440</v>
      </c>
      <c r="BP79" s="303">
        <f t="shared" si="158"/>
        <v>1663</v>
      </c>
      <c r="BQ79" s="303">
        <f>SUM(BQ80:BQ83)</f>
        <v>1543</v>
      </c>
      <c r="BR79" s="303">
        <f>SUM(BR80:BR83)</f>
        <v>1773</v>
      </c>
      <c r="BS79" s="304">
        <f>SUM(BS80:BS83)</f>
        <v>1908</v>
      </c>
      <c r="BT79" s="303">
        <f t="shared" ref="BT79:BU79" si="159">SUM(BT80:BT83)</f>
        <v>1569</v>
      </c>
      <c r="BU79" s="303">
        <f t="shared" si="159"/>
        <v>1661</v>
      </c>
      <c r="BV79" s="303">
        <f t="shared" ref="BV79" si="160">SUM(BV80:BV83)</f>
        <v>2198</v>
      </c>
      <c r="BW79" s="304">
        <f t="shared" ref="BW79:CB79" si="161">SUM(BW80:BW83)</f>
        <v>1903</v>
      </c>
      <c r="BX79" s="303">
        <f t="shared" si="161"/>
        <v>2139</v>
      </c>
      <c r="BY79" s="303">
        <f t="shared" si="161"/>
        <v>2040</v>
      </c>
      <c r="BZ79" s="305">
        <f t="shared" si="161"/>
        <v>3311</v>
      </c>
      <c r="CA79" s="303">
        <f t="shared" si="161"/>
        <v>3287</v>
      </c>
      <c r="CB79" s="303">
        <f t="shared" si="161"/>
        <v>3185</v>
      </c>
      <c r="CC79" s="303">
        <f t="shared" ref="CC79" si="162">SUM(CC80:CC83)</f>
        <v>3653</v>
      </c>
    </row>
    <row r="80" spans="1:81" s="156" customFormat="1" ht="11.25">
      <c r="A80" s="153" t="s">
        <v>253</v>
      </c>
      <c r="B80" s="153" t="s">
        <v>254</v>
      </c>
      <c r="C80" s="357"/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  <c r="AG80" s="357"/>
      <c r="AH80" s="357"/>
      <c r="AI80" s="357"/>
      <c r="AJ80" s="357"/>
      <c r="AK80" s="357"/>
      <c r="AL80" s="357"/>
      <c r="AM80" s="357"/>
      <c r="AN80" s="357"/>
      <c r="AO80" s="357"/>
      <c r="BC80" s="143">
        <f t="shared" ref="BC80:BS83" si="163">SUM(BC32,BC56)</f>
        <v>0</v>
      </c>
      <c r="BD80" s="143">
        <f t="shared" si="163"/>
        <v>0</v>
      </c>
      <c r="BE80" s="143">
        <f t="shared" si="163"/>
        <v>0</v>
      </c>
      <c r="BF80" s="143">
        <f t="shared" si="163"/>
        <v>0</v>
      </c>
      <c r="BG80" s="298">
        <f t="shared" si="163"/>
        <v>0</v>
      </c>
      <c r="BH80" s="299">
        <f t="shared" si="163"/>
        <v>0</v>
      </c>
      <c r="BI80" s="299">
        <f t="shared" si="163"/>
        <v>0</v>
      </c>
      <c r="BJ80" s="299">
        <f t="shared" si="163"/>
        <v>0</v>
      </c>
      <c r="BK80" s="298">
        <f t="shared" si="163"/>
        <v>0</v>
      </c>
      <c r="BL80" s="299">
        <f t="shared" si="163"/>
        <v>0</v>
      </c>
      <c r="BM80" s="299">
        <f t="shared" si="163"/>
        <v>0</v>
      </c>
      <c r="BN80" s="299">
        <f t="shared" si="163"/>
        <v>0</v>
      </c>
      <c r="BO80" s="298">
        <f t="shared" si="163"/>
        <v>0</v>
      </c>
      <c r="BP80" s="299">
        <f t="shared" si="163"/>
        <v>0</v>
      </c>
      <c r="BQ80" s="299">
        <f t="shared" si="163"/>
        <v>0</v>
      </c>
      <c r="BR80" s="299">
        <f t="shared" si="163"/>
        <v>0</v>
      </c>
      <c r="BS80" s="298">
        <f t="shared" si="163"/>
        <v>0</v>
      </c>
      <c r="BT80" s="299">
        <f t="shared" ref="BT80:BU80" si="164">SUM(BT32,BT56)</f>
        <v>0</v>
      </c>
      <c r="BU80" s="299">
        <f t="shared" si="164"/>
        <v>0</v>
      </c>
      <c r="BV80" s="299">
        <f t="shared" ref="BV80:BW80" si="165">SUM(BV32,BV56)</f>
        <v>0</v>
      </c>
      <c r="BW80" s="298">
        <f t="shared" si="165"/>
        <v>0</v>
      </c>
      <c r="BX80" s="299">
        <f t="shared" ref="BX80:BY80" si="166">SUM(BX32,BX56)</f>
        <v>0</v>
      </c>
      <c r="BY80" s="299">
        <f t="shared" si="166"/>
        <v>0</v>
      </c>
      <c r="BZ80" s="300">
        <f t="shared" ref="BZ80:CB80" si="167">SUM(BZ32,BZ56)</f>
        <v>0</v>
      </c>
      <c r="CA80" s="299">
        <f t="shared" si="167"/>
        <v>0</v>
      </c>
      <c r="CB80" s="299">
        <f t="shared" si="167"/>
        <v>0</v>
      </c>
      <c r="CC80" s="299">
        <f t="shared" ref="CC80" si="168">SUM(CC32,CC56)</f>
        <v>0</v>
      </c>
    </row>
    <row r="81" spans="1:81" s="156" customFormat="1" ht="11.25">
      <c r="A81" s="153" t="s">
        <v>255</v>
      </c>
      <c r="B81" s="153" t="s">
        <v>256</v>
      </c>
      <c r="C81" s="357"/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  <c r="AG81" s="357"/>
      <c r="AH81" s="357"/>
      <c r="AI81" s="357"/>
      <c r="AJ81" s="357"/>
      <c r="AK81" s="357"/>
      <c r="AL81" s="357"/>
      <c r="AM81" s="357"/>
      <c r="AN81" s="357"/>
      <c r="AO81" s="357"/>
      <c r="BC81" s="143">
        <f t="shared" si="163"/>
        <v>1937</v>
      </c>
      <c r="BD81" s="143">
        <f t="shared" si="163"/>
        <v>1368</v>
      </c>
      <c r="BE81" s="143">
        <f t="shared" si="163"/>
        <v>1213</v>
      </c>
      <c r="BF81" s="143">
        <f t="shared" si="163"/>
        <v>1272</v>
      </c>
      <c r="BG81" s="298">
        <f t="shared" si="163"/>
        <v>1325</v>
      </c>
      <c r="BH81" s="299">
        <f t="shared" si="163"/>
        <v>1398</v>
      </c>
      <c r="BI81" s="299">
        <f t="shared" si="163"/>
        <v>2257</v>
      </c>
      <c r="BJ81" s="299">
        <f t="shared" si="163"/>
        <v>2531</v>
      </c>
      <c r="BK81" s="298">
        <f t="shared" si="163"/>
        <v>1862</v>
      </c>
      <c r="BL81" s="299">
        <f t="shared" si="163"/>
        <v>474</v>
      </c>
      <c r="BM81" s="299">
        <f t="shared" si="163"/>
        <v>596</v>
      </c>
      <c r="BN81" s="299">
        <f t="shared" si="163"/>
        <v>828</v>
      </c>
      <c r="BO81" s="298">
        <f t="shared" si="163"/>
        <v>551</v>
      </c>
      <c r="BP81" s="299">
        <f t="shared" si="163"/>
        <v>677</v>
      </c>
      <c r="BQ81" s="299">
        <f t="shared" si="163"/>
        <v>527</v>
      </c>
      <c r="BR81" s="299">
        <f t="shared" si="163"/>
        <v>607</v>
      </c>
      <c r="BS81" s="298">
        <f t="shared" si="163"/>
        <v>815</v>
      </c>
      <c r="BT81" s="299">
        <f t="shared" ref="BT81:BU81" si="169">SUM(BT33,BT57)</f>
        <v>527</v>
      </c>
      <c r="BU81" s="299">
        <f t="shared" si="169"/>
        <v>643</v>
      </c>
      <c r="BV81" s="299">
        <f t="shared" ref="BV81:BW81" si="170">SUM(BV33,BV57)</f>
        <v>759</v>
      </c>
      <c r="BW81" s="298">
        <f t="shared" si="170"/>
        <v>870</v>
      </c>
      <c r="BX81" s="299">
        <f t="shared" ref="BX81:BY81" si="171">SUM(BX33,BX57)</f>
        <v>981</v>
      </c>
      <c r="BY81" s="299">
        <f t="shared" si="171"/>
        <v>875</v>
      </c>
      <c r="BZ81" s="300">
        <f t="shared" ref="BZ81:CB81" si="172">SUM(BZ33,BZ57)</f>
        <v>1788</v>
      </c>
      <c r="CA81" s="299">
        <f t="shared" si="172"/>
        <v>2143</v>
      </c>
      <c r="CB81" s="299">
        <f t="shared" si="172"/>
        <v>1994</v>
      </c>
      <c r="CC81" s="299">
        <f t="shared" ref="CC81" si="173">SUM(CC33,CC57)</f>
        <v>2511</v>
      </c>
    </row>
    <row r="82" spans="1:81" s="156" customFormat="1" ht="11.25">
      <c r="A82" s="153" t="s">
        <v>257</v>
      </c>
      <c r="B82" s="153" t="s">
        <v>258</v>
      </c>
      <c r="C82" s="357"/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  <c r="AG82" s="357"/>
      <c r="AH82" s="357"/>
      <c r="AI82" s="357"/>
      <c r="AJ82" s="357"/>
      <c r="AK82" s="357"/>
      <c r="AL82" s="357"/>
      <c r="AM82" s="357"/>
      <c r="AN82" s="357"/>
      <c r="AO82" s="357"/>
      <c r="BC82" s="143">
        <f t="shared" si="163"/>
        <v>0</v>
      </c>
      <c r="BD82" s="143">
        <f t="shared" si="163"/>
        <v>0</v>
      </c>
      <c r="BE82" s="143">
        <f t="shared" si="163"/>
        <v>0</v>
      </c>
      <c r="BF82" s="143">
        <f t="shared" si="163"/>
        <v>0</v>
      </c>
      <c r="BG82" s="298">
        <f t="shared" si="163"/>
        <v>0</v>
      </c>
      <c r="BH82" s="299">
        <f t="shared" si="163"/>
        <v>0</v>
      </c>
      <c r="BI82" s="299">
        <f t="shared" si="163"/>
        <v>0</v>
      </c>
      <c r="BJ82" s="299">
        <f t="shared" si="163"/>
        <v>0</v>
      </c>
      <c r="BK82" s="298">
        <f t="shared" si="163"/>
        <v>0</v>
      </c>
      <c r="BL82" s="299">
        <f t="shared" si="163"/>
        <v>0</v>
      </c>
      <c r="BM82" s="299">
        <f t="shared" si="163"/>
        <v>0</v>
      </c>
      <c r="BN82" s="299">
        <f t="shared" si="163"/>
        <v>0</v>
      </c>
      <c r="BO82" s="298">
        <f t="shared" si="163"/>
        <v>0</v>
      </c>
      <c r="BP82" s="299">
        <f t="shared" si="163"/>
        <v>0</v>
      </c>
      <c r="BQ82" s="299">
        <f t="shared" si="163"/>
        <v>0</v>
      </c>
      <c r="BR82" s="299">
        <f t="shared" si="163"/>
        <v>0</v>
      </c>
      <c r="BS82" s="298">
        <f t="shared" si="163"/>
        <v>0</v>
      </c>
      <c r="BT82" s="299">
        <f t="shared" ref="BT82:BU82" si="174">SUM(BT34,BT58)</f>
        <v>0</v>
      </c>
      <c r="BU82" s="299">
        <f t="shared" si="174"/>
        <v>0</v>
      </c>
      <c r="BV82" s="299">
        <f t="shared" ref="BV82:BW82" si="175">SUM(BV34,BV58)</f>
        <v>0</v>
      </c>
      <c r="BW82" s="298">
        <f t="shared" si="175"/>
        <v>0</v>
      </c>
      <c r="BX82" s="299">
        <f t="shared" ref="BX82:BY82" si="176">SUM(BX34,BX58)</f>
        <v>0</v>
      </c>
      <c r="BY82" s="299">
        <f t="shared" si="176"/>
        <v>0</v>
      </c>
      <c r="BZ82" s="300">
        <f t="shared" ref="BZ82:CB82" si="177">SUM(BZ34,BZ58)</f>
        <v>0</v>
      </c>
      <c r="CA82" s="299">
        <f t="shared" si="177"/>
        <v>0</v>
      </c>
      <c r="CB82" s="299">
        <f t="shared" si="177"/>
        <v>0</v>
      </c>
      <c r="CC82" s="299">
        <f t="shared" ref="CC82" si="178">SUM(CC34,CC58)</f>
        <v>0</v>
      </c>
    </row>
    <row r="83" spans="1:81" s="156" customFormat="1" ht="11.25">
      <c r="A83" s="153" t="s">
        <v>259</v>
      </c>
      <c r="B83" s="153" t="s">
        <v>260</v>
      </c>
      <c r="C83" s="357"/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  <c r="AG83" s="357"/>
      <c r="AH83" s="357"/>
      <c r="AI83" s="357"/>
      <c r="AJ83" s="357"/>
      <c r="AK83" s="357"/>
      <c r="AL83" s="357"/>
      <c r="AM83" s="357"/>
      <c r="AN83" s="357"/>
      <c r="AO83" s="357"/>
      <c r="BC83" s="143">
        <f t="shared" si="163"/>
        <v>420</v>
      </c>
      <c r="BD83" s="143">
        <f t="shared" si="163"/>
        <v>815</v>
      </c>
      <c r="BE83" s="143">
        <f t="shared" si="163"/>
        <v>610</v>
      </c>
      <c r="BF83" s="143">
        <f t="shared" si="163"/>
        <v>661</v>
      </c>
      <c r="BG83" s="298">
        <f t="shared" si="163"/>
        <v>614</v>
      </c>
      <c r="BH83" s="299">
        <f t="shared" si="163"/>
        <v>759</v>
      </c>
      <c r="BI83" s="299">
        <f t="shared" si="163"/>
        <v>782</v>
      </c>
      <c r="BJ83" s="299">
        <f t="shared" si="163"/>
        <v>718</v>
      </c>
      <c r="BK83" s="298">
        <f t="shared" si="163"/>
        <v>817</v>
      </c>
      <c r="BL83" s="299">
        <f t="shared" si="163"/>
        <v>1080</v>
      </c>
      <c r="BM83" s="299">
        <f t="shared" si="163"/>
        <v>916</v>
      </c>
      <c r="BN83" s="299">
        <f t="shared" si="163"/>
        <v>1056</v>
      </c>
      <c r="BO83" s="298">
        <f t="shared" si="163"/>
        <v>889</v>
      </c>
      <c r="BP83" s="299">
        <f t="shared" si="163"/>
        <v>986</v>
      </c>
      <c r="BQ83" s="299">
        <f t="shared" si="163"/>
        <v>1016</v>
      </c>
      <c r="BR83" s="299">
        <f t="shared" si="163"/>
        <v>1166</v>
      </c>
      <c r="BS83" s="298">
        <f t="shared" si="163"/>
        <v>1093</v>
      </c>
      <c r="BT83" s="299">
        <f t="shared" ref="BT83:BU83" si="179">SUM(BT35,BT59)</f>
        <v>1042</v>
      </c>
      <c r="BU83" s="299">
        <f t="shared" si="179"/>
        <v>1018</v>
      </c>
      <c r="BV83" s="299">
        <f t="shared" ref="BV83:BW83" si="180">SUM(BV35,BV59)</f>
        <v>1439</v>
      </c>
      <c r="BW83" s="298">
        <f t="shared" si="180"/>
        <v>1033</v>
      </c>
      <c r="BX83" s="299">
        <f t="shared" ref="BX83:BY83" si="181">SUM(BX35,BX59)</f>
        <v>1158</v>
      </c>
      <c r="BY83" s="299">
        <f t="shared" si="181"/>
        <v>1165</v>
      </c>
      <c r="BZ83" s="300">
        <f t="shared" ref="BZ83:CB83" si="182">SUM(BZ35,BZ59)</f>
        <v>1523</v>
      </c>
      <c r="CA83" s="299">
        <f t="shared" si="182"/>
        <v>1144</v>
      </c>
      <c r="CB83" s="299">
        <f t="shared" si="182"/>
        <v>1191</v>
      </c>
      <c r="CC83" s="299">
        <f t="shared" ref="CC83" si="183">SUM(CC35,CC59)</f>
        <v>1142</v>
      </c>
    </row>
    <row r="84" spans="1:81" s="156" customFormat="1">
      <c r="A84" s="106"/>
      <c r="B84" s="106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106"/>
      <c r="AV84" s="106"/>
      <c r="AW84" s="106"/>
      <c r="AX84" s="106"/>
      <c r="AY84" s="106"/>
      <c r="AZ84" s="106"/>
      <c r="BA84" s="106"/>
      <c r="BB84" s="106"/>
    </row>
  </sheetData>
  <mergeCells count="24">
    <mergeCell ref="A10:A11"/>
    <mergeCell ref="B10:B11"/>
    <mergeCell ref="AQ10:AT10"/>
    <mergeCell ref="AU10:AX10"/>
    <mergeCell ref="AY10:BB10"/>
    <mergeCell ref="A3:A4"/>
    <mergeCell ref="B3:B4"/>
    <mergeCell ref="AQ3:AT3"/>
    <mergeCell ref="AU3:AX3"/>
    <mergeCell ref="AY3:BB3"/>
    <mergeCell ref="CA10:CC10"/>
    <mergeCell ref="CA3:CC3"/>
    <mergeCell ref="BW3:BZ3"/>
    <mergeCell ref="BW10:BZ10"/>
    <mergeCell ref="BC10:BF10"/>
    <mergeCell ref="BC3:BF3"/>
    <mergeCell ref="BG10:BJ10"/>
    <mergeCell ref="BK10:BN10"/>
    <mergeCell ref="BO10:BR10"/>
    <mergeCell ref="BS10:BV10"/>
    <mergeCell ref="BG3:BJ3"/>
    <mergeCell ref="BK3:BN3"/>
    <mergeCell ref="BO3:BR3"/>
    <mergeCell ref="BS3:BV3"/>
  </mergeCells>
  <hyperlinks>
    <hyperlink ref="A1:B1" location="'Spis tresci_Table of content'!Print_Area" display="Go back to Table of content" xr:uid="{75383EC2-BA98-4BAC-B6F9-5BC018EB24A6}"/>
    <hyperlink ref="A1" location="'Spis tresci_Table of content'!A1" display="Go back to Table of content" xr:uid="{2293B5E9-8DDD-47C7-9037-40FBAB03A5C9}"/>
    <hyperlink ref="B1" location="'Spis tresci_Table of content'!A1" display="Powrót do spisu treści" xr:uid="{D57C68A9-3E4C-4490-9E59-E709F8EF7595}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ADC3-7ACB-47C5-A745-FDF168D02689}">
  <sheetPr>
    <tabColor rgb="FF92D050"/>
  </sheetPr>
  <dimension ref="A1:CD65"/>
  <sheetViews>
    <sheetView showGridLines="0" zoomScaleNormal="100" workbookViewId="0">
      <pane xSplit="6" ySplit="4" topLeftCell="BS5" activePane="bottomRight" state="frozen"/>
      <selection pane="topRight" activeCell="G1" sqref="G1"/>
      <selection pane="bottomLeft" activeCell="A5" sqref="A5"/>
      <selection pane="bottomRight" activeCell="CC35" sqref="CC35"/>
    </sheetView>
  </sheetViews>
  <sheetFormatPr defaultColWidth="0" defaultRowHeight="12.75" zeroHeight="1"/>
  <cols>
    <col min="1" max="1" width="48.5703125" style="106" customWidth="1"/>
    <col min="2" max="2" width="47.42578125" style="106" customWidth="1"/>
    <col min="3" max="6" width="8.85546875" style="106" hidden="1" customWidth="1"/>
    <col min="7" max="58" width="8.7109375" style="106" hidden="1" customWidth="1"/>
    <col min="59" max="78" width="9.140625" style="106" bestFit="1" customWidth="1"/>
    <col min="79" max="79" width="9.140625" style="106" customWidth="1"/>
    <col min="80" max="81" width="9.140625" style="106" bestFit="1" customWidth="1"/>
    <col min="82" max="82" width="8.7109375" style="106" customWidth="1"/>
    <col min="83" max="16384" width="8.7109375" style="106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53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81">
      <c r="A2" s="113"/>
      <c r="B2" s="113"/>
      <c r="C2" s="114"/>
      <c r="D2" s="114"/>
      <c r="E2" s="114"/>
      <c r="F2" s="114"/>
      <c r="G2" s="114"/>
      <c r="H2" s="114"/>
      <c r="I2" s="114"/>
      <c r="J2" s="114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  <c r="AI2" s="361"/>
      <c r="AJ2" s="361"/>
      <c r="AK2" s="361"/>
      <c r="AL2" s="361"/>
      <c r="AM2" s="361"/>
      <c r="AN2" s="361"/>
      <c r="AO2" s="361"/>
      <c r="AP2" s="361"/>
      <c r="AQ2" s="361"/>
      <c r="AR2" s="114"/>
      <c r="AS2" s="361"/>
      <c r="AT2" s="361"/>
      <c r="AU2" s="114"/>
      <c r="AV2" s="114"/>
      <c r="AW2" s="114"/>
      <c r="AX2" s="114"/>
      <c r="AY2" s="52"/>
      <c r="AZ2" s="52"/>
      <c r="BA2" s="52"/>
      <c r="BB2" s="52"/>
      <c r="BC2" s="52"/>
      <c r="BD2" s="52"/>
      <c r="BE2" s="52"/>
      <c r="BF2" s="52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</row>
    <row r="3" spans="1:81">
      <c r="A3" s="425" t="s">
        <v>186</v>
      </c>
      <c r="B3" s="425" t="s">
        <v>187</v>
      </c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  <c r="O3" s="424"/>
      <c r="P3" s="424"/>
      <c r="Q3" s="424"/>
      <c r="R3" s="424"/>
      <c r="S3" s="424"/>
      <c r="T3" s="424"/>
      <c r="U3" s="424"/>
      <c r="V3" s="424"/>
      <c r="W3" s="427"/>
      <c r="X3" s="427"/>
      <c r="Y3" s="427"/>
      <c r="Z3" s="427"/>
      <c r="AA3" s="427"/>
      <c r="AB3" s="427"/>
      <c r="AC3" s="427"/>
      <c r="AD3" s="427"/>
      <c r="AE3" s="424"/>
      <c r="AF3" s="424"/>
      <c r="AG3" s="424"/>
      <c r="AH3" s="424"/>
      <c r="AI3" s="424"/>
      <c r="AJ3" s="424"/>
      <c r="AK3" s="424"/>
      <c r="AL3" s="424"/>
      <c r="AM3" s="424"/>
      <c r="AN3" s="424"/>
      <c r="AO3" s="424"/>
      <c r="AP3" s="424"/>
      <c r="AQ3" s="429"/>
      <c r="AR3" s="429"/>
      <c r="AS3" s="429"/>
      <c r="AT3" s="429"/>
      <c r="AU3" s="428"/>
      <c r="AV3" s="428"/>
      <c r="AW3" s="428"/>
      <c r="AX3" s="395"/>
      <c r="AY3" s="428"/>
      <c r="AZ3" s="428"/>
      <c r="BA3" s="428"/>
      <c r="BB3" s="395"/>
      <c r="BC3" s="430">
        <v>2020</v>
      </c>
      <c r="BD3" s="431"/>
      <c r="BE3" s="431"/>
      <c r="BF3" s="432"/>
      <c r="BG3" s="421">
        <v>2021</v>
      </c>
      <c r="BH3" s="422"/>
      <c r="BI3" s="422"/>
      <c r="BJ3" s="423"/>
      <c r="BK3" s="421">
        <v>2022</v>
      </c>
      <c r="BL3" s="422"/>
      <c r="BM3" s="422"/>
      <c r="BN3" s="423"/>
      <c r="BO3" s="422">
        <v>2023</v>
      </c>
      <c r="BP3" s="422"/>
      <c r="BQ3" s="422"/>
      <c r="BR3" s="422"/>
      <c r="BS3" s="421">
        <v>2024</v>
      </c>
      <c r="BT3" s="422"/>
      <c r="BU3" s="422"/>
      <c r="BV3" s="423"/>
      <c r="BW3" s="421">
        <v>2025</v>
      </c>
      <c r="BX3" s="422"/>
      <c r="BY3" s="422"/>
      <c r="BZ3" s="423"/>
      <c r="CA3" s="421">
        <v>2026</v>
      </c>
      <c r="CB3" s="422"/>
      <c r="CC3" s="422"/>
    </row>
    <row r="4" spans="1:81">
      <c r="A4" s="426"/>
      <c r="B4" s="426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3"/>
      <c r="AF4" s="363"/>
      <c r="AG4" s="363"/>
      <c r="AH4" s="363"/>
      <c r="AI4" s="363"/>
      <c r="AJ4" s="363"/>
      <c r="AK4" s="363"/>
      <c r="AL4" s="363"/>
      <c r="AM4" s="363"/>
      <c r="AN4" s="363"/>
      <c r="AO4" s="363"/>
      <c r="AP4" s="363"/>
      <c r="AQ4" s="363"/>
      <c r="AR4" s="363"/>
      <c r="AS4" s="363"/>
      <c r="AT4" s="363"/>
      <c r="AU4" s="363"/>
      <c r="AV4" s="363"/>
      <c r="AW4" s="363"/>
      <c r="AX4" s="363"/>
      <c r="AY4" s="363"/>
      <c r="AZ4" s="363"/>
      <c r="BA4" s="363"/>
      <c r="BB4" s="363"/>
      <c r="BC4" s="116" t="s">
        <v>6</v>
      </c>
      <c r="BD4" s="116" t="s">
        <v>7</v>
      </c>
      <c r="BE4" s="116" t="s">
        <v>8</v>
      </c>
      <c r="BF4" s="116" t="s">
        <v>9</v>
      </c>
      <c r="BG4" s="116" t="s">
        <v>6</v>
      </c>
      <c r="BH4" s="116" t="s">
        <v>7</v>
      </c>
      <c r="BI4" s="116" t="s">
        <v>8</v>
      </c>
      <c r="BJ4" s="117" t="s">
        <v>9</v>
      </c>
      <c r="BK4" s="116" t="s">
        <v>6</v>
      </c>
      <c r="BL4" s="116" t="s">
        <v>7</v>
      </c>
      <c r="BM4" s="116" t="s">
        <v>8</v>
      </c>
      <c r="BN4" s="117" t="s">
        <v>9</v>
      </c>
      <c r="BO4" s="116" t="s">
        <v>6</v>
      </c>
      <c r="BP4" s="116" t="s">
        <v>7</v>
      </c>
      <c r="BQ4" s="116" t="s">
        <v>8</v>
      </c>
      <c r="BR4" s="116" t="s">
        <v>9</v>
      </c>
      <c r="BS4" s="115" t="s">
        <v>6</v>
      </c>
      <c r="BT4" s="116" t="s">
        <v>7</v>
      </c>
      <c r="BU4" s="116" t="s">
        <v>8</v>
      </c>
      <c r="BV4" s="117" t="s">
        <v>9</v>
      </c>
      <c r="BW4" s="115" t="s">
        <v>6</v>
      </c>
      <c r="BX4" s="116" t="s">
        <v>7</v>
      </c>
      <c r="BY4" s="116" t="s">
        <v>8</v>
      </c>
      <c r="BZ4" s="117" t="s">
        <v>9</v>
      </c>
      <c r="CA4" s="116" t="s">
        <v>6</v>
      </c>
      <c r="CB4" s="116" t="s">
        <v>7</v>
      </c>
      <c r="CC4" s="116" t="s">
        <v>8</v>
      </c>
    </row>
    <row r="5" spans="1:81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317"/>
      <c r="T5" s="336"/>
      <c r="U5" s="317"/>
      <c r="V5" s="336"/>
      <c r="W5" s="317"/>
      <c r="X5" s="317"/>
      <c r="Y5" s="317"/>
      <c r="Z5" s="317"/>
      <c r="AA5" s="317"/>
      <c r="AB5" s="317"/>
      <c r="AC5" s="317"/>
      <c r="AD5" s="317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1"/>
      <c r="BG5" s="120"/>
      <c r="BH5" s="120"/>
      <c r="BI5" s="120"/>
      <c r="BJ5" s="121"/>
      <c r="BK5" s="120"/>
      <c r="BL5" s="120"/>
      <c r="BM5" s="120"/>
      <c r="BN5" s="121"/>
      <c r="BO5" s="52"/>
      <c r="BP5" s="120"/>
      <c r="BQ5" s="120"/>
      <c r="BR5" s="120"/>
      <c r="BS5" s="122"/>
      <c r="BW5" s="145"/>
      <c r="BZ5" s="268"/>
    </row>
    <row r="6" spans="1:81" s="651" customFormat="1">
      <c r="A6" s="599" t="s">
        <v>123</v>
      </c>
      <c r="B6" s="599" t="s">
        <v>189</v>
      </c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0"/>
      <c r="Y6" s="600"/>
      <c r="Z6" s="600"/>
      <c r="AA6" s="600"/>
      <c r="AB6" s="600"/>
      <c r="AC6" s="600"/>
      <c r="AD6" s="600"/>
      <c r="AE6" s="600"/>
      <c r="AF6" s="600"/>
      <c r="AG6" s="600"/>
      <c r="AH6" s="600"/>
      <c r="AI6" s="600"/>
      <c r="AJ6" s="600"/>
      <c r="AK6" s="600"/>
      <c r="AL6" s="600"/>
      <c r="AM6" s="600"/>
      <c r="AN6" s="600"/>
      <c r="AO6" s="600"/>
      <c r="AP6" s="600"/>
      <c r="AQ6" s="600"/>
      <c r="AR6" s="600"/>
      <c r="AS6" s="600"/>
      <c r="AT6" s="600"/>
      <c r="AU6" s="534"/>
      <c r="AV6" s="534"/>
      <c r="AW6" s="534"/>
      <c r="AX6" s="534"/>
      <c r="AY6" s="534"/>
      <c r="AZ6" s="534"/>
      <c r="BA6" s="534"/>
      <c r="BB6" s="534"/>
      <c r="BC6" s="535"/>
      <c r="BD6" s="535"/>
      <c r="BE6" s="535"/>
      <c r="BF6" s="675"/>
      <c r="BG6" s="535"/>
      <c r="BH6" s="535"/>
      <c r="BI6" s="535"/>
      <c r="BJ6" s="675"/>
      <c r="BK6" s="535"/>
      <c r="BL6" s="535"/>
      <c r="BM6" s="535"/>
      <c r="BN6" s="675"/>
      <c r="BO6" s="535"/>
      <c r="BP6" s="535"/>
      <c r="BQ6" s="535"/>
      <c r="BR6" s="535"/>
      <c r="BS6" s="676"/>
      <c r="BT6" s="535"/>
      <c r="BU6" s="535"/>
      <c r="BV6" s="535"/>
      <c r="BW6" s="676"/>
      <c r="BX6" s="535"/>
      <c r="BY6" s="535"/>
      <c r="BZ6" s="675"/>
      <c r="CA6" s="535"/>
      <c r="CB6" s="535"/>
      <c r="CC6" s="535"/>
    </row>
    <row r="7" spans="1:81">
      <c r="A7" s="61" t="s">
        <v>190</v>
      </c>
      <c r="B7" s="502" t="s">
        <v>191</v>
      </c>
      <c r="C7" s="497"/>
      <c r="D7" s="497"/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  <c r="U7" s="497"/>
      <c r="V7" s="497"/>
      <c r="W7" s="497"/>
      <c r="X7" s="497"/>
      <c r="Y7" s="497"/>
      <c r="Z7" s="497"/>
      <c r="AA7" s="497"/>
      <c r="AB7" s="497"/>
      <c r="AC7" s="497"/>
      <c r="AD7" s="497"/>
      <c r="AE7" s="497"/>
      <c r="AF7" s="497"/>
      <c r="AG7" s="497"/>
      <c r="AH7" s="497"/>
      <c r="AI7" s="497"/>
      <c r="AJ7" s="497"/>
      <c r="AK7" s="497"/>
      <c r="AL7" s="497"/>
      <c r="AM7" s="497"/>
      <c r="AN7" s="497"/>
      <c r="AO7" s="497"/>
      <c r="AP7" s="497"/>
      <c r="AQ7" s="497"/>
      <c r="AR7" s="497"/>
      <c r="AS7" s="497"/>
      <c r="AT7" s="497"/>
      <c r="AU7" s="497"/>
      <c r="AV7" s="497"/>
      <c r="AW7" s="497"/>
      <c r="AX7" s="497"/>
      <c r="AY7" s="497"/>
      <c r="AZ7" s="497"/>
      <c r="BA7" s="497"/>
      <c r="BB7" s="497"/>
      <c r="BC7" s="514">
        <f t="shared" ref="BC7:BP7" si="0">SUM(BC8:BC11)</f>
        <v>72929</v>
      </c>
      <c r="BD7" s="514">
        <f t="shared" si="0"/>
        <v>68854</v>
      </c>
      <c r="BE7" s="514">
        <f t="shared" si="0"/>
        <v>69981</v>
      </c>
      <c r="BF7" s="518">
        <f t="shared" si="0"/>
        <v>70160</v>
      </c>
      <c r="BG7" s="498">
        <f t="shared" si="0"/>
        <v>72299</v>
      </c>
      <c r="BH7" s="498">
        <f t="shared" si="0"/>
        <v>73116</v>
      </c>
      <c r="BI7" s="498">
        <f t="shared" si="0"/>
        <v>76655</v>
      </c>
      <c r="BJ7" s="500">
        <f t="shared" si="0"/>
        <v>79915</v>
      </c>
      <c r="BK7" s="498">
        <f t="shared" si="0"/>
        <v>83155</v>
      </c>
      <c r="BL7" s="498">
        <f t="shared" si="0"/>
        <v>87858</v>
      </c>
      <c r="BM7" s="498">
        <f t="shared" si="0"/>
        <v>91722</v>
      </c>
      <c r="BN7" s="500">
        <f t="shared" si="0"/>
        <v>92478</v>
      </c>
      <c r="BO7" s="498">
        <f t="shared" si="0"/>
        <v>94617</v>
      </c>
      <c r="BP7" s="498">
        <f t="shared" si="0"/>
        <v>94172</v>
      </c>
      <c r="BQ7" s="498">
        <f>SUM(BQ8:BQ11)</f>
        <v>95550</v>
      </c>
      <c r="BR7" s="498">
        <f>SUM(BR8:BR11)</f>
        <v>93364</v>
      </c>
      <c r="BS7" s="499">
        <f>SUM(BS8:BS11)</f>
        <v>94178</v>
      </c>
      <c r="BT7" s="498">
        <f t="shared" ref="BT7:BU7" si="1">SUM(BT8:BT11)</f>
        <v>95793</v>
      </c>
      <c r="BU7" s="498">
        <f t="shared" si="1"/>
        <v>96202</v>
      </c>
      <c r="BV7" s="498">
        <f t="shared" ref="BV7" si="2">SUM(BV8:BV11)</f>
        <v>96127</v>
      </c>
      <c r="BW7" s="499">
        <f t="shared" ref="BW7:CB7" si="3">SUM(BW8:BW11)</f>
        <v>97187</v>
      </c>
      <c r="BX7" s="498">
        <f t="shared" si="3"/>
        <v>98453</v>
      </c>
      <c r="BY7" s="498">
        <f t="shared" si="3"/>
        <v>98722</v>
      </c>
      <c r="BZ7" s="500">
        <f t="shared" si="3"/>
        <v>100728</v>
      </c>
      <c r="CA7" s="498">
        <f t="shared" si="3"/>
        <v>102940</v>
      </c>
      <c r="CB7" s="498">
        <f t="shared" si="3"/>
        <v>105729</v>
      </c>
      <c r="CC7" s="498">
        <f t="shared" ref="CC7" si="4">SUM(CC8:CC11)</f>
        <v>105221</v>
      </c>
    </row>
    <row r="8" spans="1:81">
      <c r="A8" s="65" t="s">
        <v>192</v>
      </c>
      <c r="B8" s="449" t="s">
        <v>193</v>
      </c>
      <c r="C8" s="497"/>
      <c r="D8" s="497"/>
      <c r="E8" s="497"/>
      <c r="F8" s="497"/>
      <c r="G8" s="497"/>
      <c r="H8" s="497"/>
      <c r="I8" s="497"/>
      <c r="J8" s="497"/>
      <c r="K8" s="497"/>
      <c r="L8" s="497"/>
      <c r="M8" s="497"/>
      <c r="N8" s="497"/>
      <c r="O8" s="497"/>
      <c r="P8" s="497"/>
      <c r="Q8" s="497"/>
      <c r="R8" s="497"/>
      <c r="S8" s="497"/>
      <c r="T8" s="497"/>
      <c r="U8" s="497"/>
      <c r="V8" s="497"/>
      <c r="W8" s="497"/>
      <c r="X8" s="497"/>
      <c r="Y8" s="497"/>
      <c r="Z8" s="497"/>
      <c r="AA8" s="497"/>
      <c r="AB8" s="497"/>
      <c r="AC8" s="497"/>
      <c r="AD8" s="497"/>
      <c r="AE8" s="497"/>
      <c r="AF8" s="497"/>
      <c r="AG8" s="497"/>
      <c r="AH8" s="497"/>
      <c r="AI8" s="497"/>
      <c r="AJ8" s="497"/>
      <c r="AK8" s="497"/>
      <c r="AL8" s="497"/>
      <c r="AM8" s="497"/>
      <c r="AN8" s="497"/>
      <c r="AO8" s="497"/>
      <c r="AP8" s="497"/>
      <c r="AQ8" s="497"/>
      <c r="AR8" s="497"/>
      <c r="AS8" s="497"/>
      <c r="AT8" s="497"/>
      <c r="AU8" s="497"/>
      <c r="AV8" s="497"/>
      <c r="AW8" s="497"/>
      <c r="AX8" s="497"/>
      <c r="AY8" s="497"/>
      <c r="AZ8" s="497"/>
      <c r="BA8" s="497"/>
      <c r="BB8" s="497"/>
      <c r="BC8" s="514">
        <v>63156</v>
      </c>
      <c r="BD8" s="514">
        <v>55541</v>
      </c>
      <c r="BE8" s="514">
        <v>57069</v>
      </c>
      <c r="BF8" s="518">
        <v>59222</v>
      </c>
      <c r="BG8" s="498">
        <v>62437</v>
      </c>
      <c r="BH8" s="498">
        <v>63786</v>
      </c>
      <c r="BI8" s="498">
        <v>67165</v>
      </c>
      <c r="BJ8" s="500">
        <v>70654</v>
      </c>
      <c r="BK8" s="498">
        <v>73473</v>
      </c>
      <c r="BL8" s="498">
        <v>77626</v>
      </c>
      <c r="BM8" s="498">
        <v>76616</v>
      </c>
      <c r="BN8" s="500">
        <v>75522</v>
      </c>
      <c r="BO8" s="498">
        <v>79573</v>
      </c>
      <c r="BP8" s="498">
        <v>78073</v>
      </c>
      <c r="BQ8" s="498">
        <v>79299</v>
      </c>
      <c r="BR8" s="498">
        <v>77536</v>
      </c>
      <c r="BS8" s="499">
        <v>77208</v>
      </c>
      <c r="BT8" s="498">
        <v>78107</v>
      </c>
      <c r="BU8" s="498">
        <v>76590</v>
      </c>
      <c r="BV8" s="498">
        <v>77535</v>
      </c>
      <c r="BW8" s="499">
        <v>78335</v>
      </c>
      <c r="BX8" s="498">
        <v>80999</v>
      </c>
      <c r="BY8" s="498">
        <v>80994</v>
      </c>
      <c r="BZ8" s="500">
        <v>83260</v>
      </c>
      <c r="CA8" s="498">
        <v>85635</v>
      </c>
      <c r="CB8" s="498">
        <v>87411</v>
      </c>
      <c r="CC8" s="498">
        <v>86555</v>
      </c>
    </row>
    <row r="9" spans="1:81">
      <c r="A9" s="65" t="s">
        <v>194</v>
      </c>
      <c r="B9" s="449" t="s">
        <v>195</v>
      </c>
      <c r="C9" s="497"/>
      <c r="D9" s="497"/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  <c r="AA9" s="497"/>
      <c r="AB9" s="497"/>
      <c r="AC9" s="497"/>
      <c r="AD9" s="497"/>
      <c r="AE9" s="497"/>
      <c r="AF9" s="497"/>
      <c r="AG9" s="497"/>
      <c r="AH9" s="497"/>
      <c r="AI9" s="497"/>
      <c r="AJ9" s="497"/>
      <c r="AK9" s="497"/>
      <c r="AL9" s="497"/>
      <c r="AM9" s="497"/>
      <c r="AN9" s="497"/>
      <c r="AO9" s="497"/>
      <c r="AP9" s="497"/>
      <c r="AQ9" s="497"/>
      <c r="AR9" s="497"/>
      <c r="AS9" s="497"/>
      <c r="AT9" s="497"/>
      <c r="AU9" s="497"/>
      <c r="AV9" s="497"/>
      <c r="AW9" s="497"/>
      <c r="AX9" s="497"/>
      <c r="AY9" s="497"/>
      <c r="AZ9" s="497"/>
      <c r="BA9" s="497"/>
      <c r="BB9" s="497"/>
      <c r="BC9" s="514">
        <v>6760</v>
      </c>
      <c r="BD9" s="514">
        <v>10186</v>
      </c>
      <c r="BE9" s="514">
        <v>9793</v>
      </c>
      <c r="BF9" s="518">
        <v>7842</v>
      </c>
      <c r="BG9" s="498">
        <v>6815</v>
      </c>
      <c r="BH9" s="498">
        <v>6479</v>
      </c>
      <c r="BI9" s="498">
        <v>6688</v>
      </c>
      <c r="BJ9" s="500">
        <v>6467</v>
      </c>
      <c r="BK9" s="498">
        <v>7125</v>
      </c>
      <c r="BL9" s="498">
        <v>7598</v>
      </c>
      <c r="BM9" s="498">
        <v>12489</v>
      </c>
      <c r="BN9" s="500">
        <v>14302</v>
      </c>
      <c r="BO9" s="498">
        <v>12160</v>
      </c>
      <c r="BP9" s="498">
        <v>13022</v>
      </c>
      <c r="BQ9" s="498">
        <v>12989</v>
      </c>
      <c r="BR9" s="498">
        <v>12626</v>
      </c>
      <c r="BS9" s="499">
        <v>13539</v>
      </c>
      <c r="BT9" s="498">
        <v>13592</v>
      </c>
      <c r="BU9" s="498">
        <v>14117</v>
      </c>
      <c r="BV9" s="498">
        <v>13088</v>
      </c>
      <c r="BW9" s="499">
        <v>13144</v>
      </c>
      <c r="BX9" s="498">
        <v>11627</v>
      </c>
      <c r="BY9" s="498">
        <v>11655</v>
      </c>
      <c r="BZ9" s="500">
        <v>11634</v>
      </c>
      <c r="CA9" s="498">
        <v>10999</v>
      </c>
      <c r="CB9" s="498">
        <v>11954</v>
      </c>
      <c r="CC9" s="498">
        <v>12072</v>
      </c>
    </row>
    <row r="10" spans="1:81">
      <c r="A10" s="65" t="s">
        <v>196</v>
      </c>
      <c r="B10" s="449" t="s">
        <v>197</v>
      </c>
      <c r="C10" s="497"/>
      <c r="D10" s="497"/>
      <c r="E10" s="497"/>
      <c r="F10" s="497"/>
      <c r="G10" s="497"/>
      <c r="H10" s="497"/>
      <c r="I10" s="497"/>
      <c r="J10" s="497"/>
      <c r="K10" s="497"/>
      <c r="L10" s="497"/>
      <c r="M10" s="497"/>
      <c r="N10" s="497"/>
      <c r="O10" s="497"/>
      <c r="P10" s="497"/>
      <c r="Q10" s="497"/>
      <c r="R10" s="497"/>
      <c r="S10" s="497"/>
      <c r="T10" s="497"/>
      <c r="U10" s="497"/>
      <c r="V10" s="497"/>
      <c r="W10" s="497"/>
      <c r="X10" s="497"/>
      <c r="Y10" s="497"/>
      <c r="Z10" s="497"/>
      <c r="AA10" s="497"/>
      <c r="AB10" s="497"/>
      <c r="AC10" s="497"/>
      <c r="AD10" s="497"/>
      <c r="AE10" s="497"/>
      <c r="AF10" s="497"/>
      <c r="AG10" s="497"/>
      <c r="AH10" s="497"/>
      <c r="AI10" s="497"/>
      <c r="AJ10" s="497"/>
      <c r="AK10" s="497"/>
      <c r="AL10" s="497"/>
      <c r="AM10" s="497"/>
      <c r="AN10" s="497"/>
      <c r="AO10" s="497"/>
      <c r="AP10" s="497"/>
      <c r="AQ10" s="497"/>
      <c r="AR10" s="497"/>
      <c r="AS10" s="497"/>
      <c r="AT10" s="497"/>
      <c r="AU10" s="497"/>
      <c r="AV10" s="497"/>
      <c r="AW10" s="497"/>
      <c r="AX10" s="497"/>
      <c r="AY10" s="497"/>
      <c r="AZ10" s="497"/>
      <c r="BA10" s="497"/>
      <c r="BB10" s="497"/>
      <c r="BC10" s="514">
        <v>3012</v>
      </c>
      <c r="BD10" s="514">
        <v>3126</v>
      </c>
      <c r="BE10" s="514">
        <v>3118</v>
      </c>
      <c r="BF10" s="518">
        <v>3095</v>
      </c>
      <c r="BG10" s="498">
        <v>3045</v>
      </c>
      <c r="BH10" s="498">
        <v>2849</v>
      </c>
      <c r="BI10" s="498">
        <v>2800</v>
      </c>
      <c r="BJ10" s="500">
        <v>2743</v>
      </c>
      <c r="BK10" s="498">
        <v>2505</v>
      </c>
      <c r="BL10" s="498">
        <v>2582</v>
      </c>
      <c r="BM10" s="498">
        <v>2563</v>
      </c>
      <c r="BN10" s="500">
        <v>2601</v>
      </c>
      <c r="BO10" s="498">
        <v>2831</v>
      </c>
      <c r="BP10" s="498">
        <v>3026</v>
      </c>
      <c r="BQ10" s="498">
        <v>3208</v>
      </c>
      <c r="BR10" s="498">
        <v>3151</v>
      </c>
      <c r="BS10" s="499">
        <v>3380</v>
      </c>
      <c r="BT10" s="498">
        <v>4042</v>
      </c>
      <c r="BU10" s="498">
        <v>5495</v>
      </c>
      <c r="BV10" s="498">
        <v>5457</v>
      </c>
      <c r="BW10" s="499">
        <v>5662</v>
      </c>
      <c r="BX10" s="498">
        <v>5784</v>
      </c>
      <c r="BY10" s="498">
        <v>6034</v>
      </c>
      <c r="BZ10" s="500">
        <v>5795</v>
      </c>
      <c r="CA10" s="498">
        <v>6265</v>
      </c>
      <c r="CB10" s="498">
        <v>6323</v>
      </c>
      <c r="CC10" s="498">
        <v>6552</v>
      </c>
    </row>
    <row r="11" spans="1:81">
      <c r="A11" s="65" t="s">
        <v>198</v>
      </c>
      <c r="B11" s="449" t="s">
        <v>198</v>
      </c>
      <c r="C11" s="497"/>
      <c r="D11" s="497"/>
      <c r="E11" s="497"/>
      <c r="F11" s="497"/>
      <c r="G11" s="497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7"/>
      <c r="AG11" s="497"/>
      <c r="AH11" s="497"/>
      <c r="AI11" s="497"/>
      <c r="AJ11" s="497"/>
      <c r="AK11" s="497"/>
      <c r="AL11" s="497"/>
      <c r="AM11" s="497"/>
      <c r="AN11" s="497"/>
      <c r="AO11" s="497"/>
      <c r="AP11" s="497"/>
      <c r="AQ11" s="497"/>
      <c r="AR11" s="497"/>
      <c r="AS11" s="497"/>
      <c r="AT11" s="497"/>
      <c r="AU11" s="497"/>
      <c r="AV11" s="497"/>
      <c r="AW11" s="497"/>
      <c r="AX11" s="497"/>
      <c r="AY11" s="497"/>
      <c r="AZ11" s="497"/>
      <c r="BA11" s="497"/>
      <c r="BB11" s="497"/>
      <c r="BC11" s="514">
        <v>1</v>
      </c>
      <c r="BD11" s="514">
        <v>1</v>
      </c>
      <c r="BE11" s="514">
        <v>1</v>
      </c>
      <c r="BF11" s="518">
        <v>1</v>
      </c>
      <c r="BG11" s="498">
        <v>2</v>
      </c>
      <c r="BH11" s="498">
        <v>2</v>
      </c>
      <c r="BI11" s="498">
        <v>2</v>
      </c>
      <c r="BJ11" s="500">
        <v>51</v>
      </c>
      <c r="BK11" s="498">
        <v>52</v>
      </c>
      <c r="BL11" s="498">
        <v>52</v>
      </c>
      <c r="BM11" s="498">
        <v>54</v>
      </c>
      <c r="BN11" s="500">
        <v>53</v>
      </c>
      <c r="BO11" s="498">
        <v>53</v>
      </c>
      <c r="BP11" s="498">
        <v>51</v>
      </c>
      <c r="BQ11" s="498">
        <v>54</v>
      </c>
      <c r="BR11" s="498">
        <v>51</v>
      </c>
      <c r="BS11" s="499">
        <v>51</v>
      </c>
      <c r="BT11" s="498">
        <v>52</v>
      </c>
      <c r="BU11" s="498">
        <v>0</v>
      </c>
      <c r="BV11" s="498">
        <v>47</v>
      </c>
      <c r="BW11" s="499">
        <v>46</v>
      </c>
      <c r="BX11" s="498">
        <v>43</v>
      </c>
      <c r="BY11" s="498">
        <v>39</v>
      </c>
      <c r="BZ11" s="500">
        <v>39</v>
      </c>
      <c r="CA11" s="498">
        <v>41</v>
      </c>
      <c r="CB11" s="498">
        <v>41</v>
      </c>
      <c r="CC11" s="498">
        <v>42</v>
      </c>
    </row>
    <row r="12" spans="1:81">
      <c r="A12" s="61" t="s">
        <v>199</v>
      </c>
      <c r="B12" s="502" t="s">
        <v>200</v>
      </c>
      <c r="C12" s="497"/>
      <c r="D12" s="497"/>
      <c r="E12" s="497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  <c r="AA12" s="497"/>
      <c r="AB12" s="497"/>
      <c r="AC12" s="497"/>
      <c r="AD12" s="497"/>
      <c r="AE12" s="497"/>
      <c r="AF12" s="497"/>
      <c r="AG12" s="497"/>
      <c r="AH12" s="497"/>
      <c r="AI12" s="497"/>
      <c r="AJ12" s="497"/>
      <c r="AK12" s="497"/>
      <c r="AL12" s="497"/>
      <c r="AM12" s="497"/>
      <c r="AN12" s="497"/>
      <c r="AO12" s="497"/>
      <c r="AP12" s="497"/>
      <c r="AQ12" s="497"/>
      <c r="AR12" s="497"/>
      <c r="AS12" s="497"/>
      <c r="AT12" s="497"/>
      <c r="AU12" s="497"/>
      <c r="AV12" s="497"/>
      <c r="AW12" s="497"/>
      <c r="AX12" s="497"/>
      <c r="AY12" s="497"/>
      <c r="AZ12" s="497"/>
      <c r="BA12" s="497"/>
      <c r="BB12" s="497"/>
      <c r="BC12" s="514">
        <f t="shared" ref="BC12:BP12" si="5">SUM(BC13:BC16)</f>
        <v>-1892</v>
      </c>
      <c r="BD12" s="514">
        <f t="shared" si="5"/>
        <v>-2110</v>
      </c>
      <c r="BE12" s="514">
        <f t="shared" si="5"/>
        <v>-2182</v>
      </c>
      <c r="BF12" s="518">
        <f t="shared" si="5"/>
        <v>-2184</v>
      </c>
      <c r="BG12" s="498">
        <f t="shared" si="5"/>
        <v>-2235</v>
      </c>
      <c r="BH12" s="498">
        <f t="shared" si="5"/>
        <v>-2094</v>
      </c>
      <c r="BI12" s="498">
        <f t="shared" si="5"/>
        <v>-2085</v>
      </c>
      <c r="BJ12" s="500">
        <f t="shared" si="5"/>
        <v>-2158</v>
      </c>
      <c r="BK12" s="498">
        <f t="shared" si="5"/>
        <v>-1982</v>
      </c>
      <c r="BL12" s="498">
        <f t="shared" si="5"/>
        <v>-2075</v>
      </c>
      <c r="BM12" s="498">
        <f t="shared" si="5"/>
        <v>-2113</v>
      </c>
      <c r="BN12" s="500">
        <f t="shared" si="5"/>
        <v>-2192</v>
      </c>
      <c r="BO12" s="498">
        <f t="shared" si="5"/>
        <v>-2272</v>
      </c>
      <c r="BP12" s="498">
        <f t="shared" si="5"/>
        <v>-2389</v>
      </c>
      <c r="BQ12" s="498">
        <f>SUM(BQ13:BQ16)</f>
        <v>-2514</v>
      </c>
      <c r="BR12" s="498">
        <f>SUM(BR13:BR16)</f>
        <v>-2525</v>
      </c>
      <c r="BS12" s="499">
        <f>SUM(BS13:BS16)</f>
        <v>-2718</v>
      </c>
      <c r="BT12" s="498">
        <f t="shared" ref="BT12:BU12" si="6">SUM(BT13:BT16)</f>
        <v>-2951</v>
      </c>
      <c r="BU12" s="498">
        <f t="shared" si="6"/>
        <v>-3242</v>
      </c>
      <c r="BV12" s="498">
        <f t="shared" ref="BV12" si="7">SUM(BV13:BV16)</f>
        <v>-3075</v>
      </c>
      <c r="BW12" s="499">
        <f t="shared" ref="BW12:CB12" si="8">SUM(BW13:BW16)</f>
        <v>-3283</v>
      </c>
      <c r="BX12" s="498">
        <f t="shared" si="8"/>
        <v>-3451</v>
      </c>
      <c r="BY12" s="498">
        <f t="shared" si="8"/>
        <v>-3641</v>
      </c>
      <c r="BZ12" s="500">
        <f t="shared" si="8"/>
        <v>-3266</v>
      </c>
      <c r="CA12" s="498">
        <f t="shared" si="8"/>
        <v>-3422</v>
      </c>
      <c r="CB12" s="498">
        <f t="shared" si="8"/>
        <v>-3560</v>
      </c>
      <c r="CC12" s="498">
        <f t="shared" ref="CC12" si="9">SUM(CC13:CC16)</f>
        <v>-3637</v>
      </c>
    </row>
    <row r="13" spans="1:81">
      <c r="A13" s="65" t="s">
        <v>201</v>
      </c>
      <c r="B13" s="449" t="s">
        <v>202</v>
      </c>
      <c r="C13" s="497"/>
      <c r="D13" s="497"/>
      <c r="E13" s="497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7"/>
      <c r="U13" s="497"/>
      <c r="V13" s="497"/>
      <c r="W13" s="497"/>
      <c r="X13" s="497"/>
      <c r="Y13" s="497"/>
      <c r="Z13" s="497"/>
      <c r="AA13" s="497"/>
      <c r="AB13" s="497"/>
      <c r="AC13" s="497"/>
      <c r="AD13" s="497"/>
      <c r="AE13" s="497"/>
      <c r="AF13" s="497"/>
      <c r="AG13" s="497"/>
      <c r="AH13" s="497"/>
      <c r="AI13" s="497"/>
      <c r="AJ13" s="497"/>
      <c r="AK13" s="497"/>
      <c r="AL13" s="497"/>
      <c r="AM13" s="497"/>
      <c r="AN13" s="497"/>
      <c r="AO13" s="497"/>
      <c r="AP13" s="497"/>
      <c r="AQ13" s="497"/>
      <c r="AR13" s="497"/>
      <c r="AS13" s="497"/>
      <c r="AT13" s="497"/>
      <c r="AU13" s="497"/>
      <c r="AV13" s="497"/>
      <c r="AW13" s="497"/>
      <c r="AX13" s="497"/>
      <c r="AY13" s="497"/>
      <c r="AZ13" s="497"/>
      <c r="BA13" s="497"/>
      <c r="BB13" s="497"/>
      <c r="BC13" s="514">
        <v>-126</v>
      </c>
      <c r="BD13" s="514">
        <v>-172</v>
      </c>
      <c r="BE13" s="514">
        <v>-182</v>
      </c>
      <c r="BF13" s="518">
        <v>-192</v>
      </c>
      <c r="BG13" s="498">
        <v>-194</v>
      </c>
      <c r="BH13" s="498">
        <v>-169</v>
      </c>
      <c r="BI13" s="498">
        <v>-166</v>
      </c>
      <c r="BJ13" s="500">
        <v>-169</v>
      </c>
      <c r="BK13" s="498">
        <v>-139</v>
      </c>
      <c r="BL13" s="498">
        <v>-119</v>
      </c>
      <c r="BM13" s="498">
        <v>-203</v>
      </c>
      <c r="BN13" s="500">
        <v>-196</v>
      </c>
      <c r="BO13" s="498">
        <v>-175</v>
      </c>
      <c r="BP13" s="498">
        <v>-175</v>
      </c>
      <c r="BQ13" s="498">
        <v>-174</v>
      </c>
      <c r="BR13" s="498">
        <v>-188</v>
      </c>
      <c r="BS13" s="499">
        <v>-149</v>
      </c>
      <c r="BT13" s="498">
        <v>-172</v>
      </c>
      <c r="BU13" s="498">
        <v>-151</v>
      </c>
      <c r="BV13" s="498">
        <v>-136</v>
      </c>
      <c r="BW13" s="499">
        <v>-137</v>
      </c>
      <c r="BX13" s="498">
        <v>-134</v>
      </c>
      <c r="BY13" s="498">
        <v>-140</v>
      </c>
      <c r="BZ13" s="500">
        <v>-134</v>
      </c>
      <c r="CA13" s="498">
        <v>-143</v>
      </c>
      <c r="CB13" s="498">
        <v>-168</v>
      </c>
      <c r="CC13" s="498">
        <v>-148</v>
      </c>
    </row>
    <row r="14" spans="1:81">
      <c r="A14" s="65" t="s">
        <v>203</v>
      </c>
      <c r="B14" s="449" t="s">
        <v>204</v>
      </c>
      <c r="C14" s="497"/>
      <c r="D14" s="497"/>
      <c r="E14" s="497"/>
      <c r="F14" s="497"/>
      <c r="G14" s="497"/>
      <c r="H14" s="497"/>
      <c r="I14" s="497"/>
      <c r="J14" s="497"/>
      <c r="K14" s="497"/>
      <c r="L14" s="497"/>
      <c r="M14" s="497"/>
      <c r="N14" s="497"/>
      <c r="O14" s="497"/>
      <c r="P14" s="497"/>
      <c r="Q14" s="497"/>
      <c r="R14" s="497"/>
      <c r="S14" s="497"/>
      <c r="T14" s="497"/>
      <c r="U14" s="497"/>
      <c r="V14" s="497"/>
      <c r="W14" s="497"/>
      <c r="X14" s="497"/>
      <c r="Y14" s="497"/>
      <c r="Z14" s="497"/>
      <c r="AA14" s="497"/>
      <c r="AB14" s="497"/>
      <c r="AC14" s="497"/>
      <c r="AD14" s="497"/>
      <c r="AE14" s="497"/>
      <c r="AF14" s="497"/>
      <c r="AG14" s="497"/>
      <c r="AH14" s="497"/>
      <c r="AI14" s="497"/>
      <c r="AJ14" s="497"/>
      <c r="AK14" s="497"/>
      <c r="AL14" s="497"/>
      <c r="AM14" s="497"/>
      <c r="AN14" s="497"/>
      <c r="AO14" s="497"/>
      <c r="AP14" s="497"/>
      <c r="AQ14" s="497"/>
      <c r="AR14" s="497"/>
      <c r="AS14" s="497"/>
      <c r="AT14" s="497"/>
      <c r="AU14" s="497"/>
      <c r="AV14" s="497"/>
      <c r="AW14" s="497"/>
      <c r="AX14" s="497"/>
      <c r="AY14" s="497"/>
      <c r="AZ14" s="497"/>
      <c r="BA14" s="497"/>
      <c r="BB14" s="497"/>
      <c r="BC14" s="514">
        <v>-190</v>
      </c>
      <c r="BD14" s="514">
        <v>-252</v>
      </c>
      <c r="BE14" s="514">
        <v>-257</v>
      </c>
      <c r="BF14" s="518">
        <v>-228</v>
      </c>
      <c r="BG14" s="498">
        <v>-244</v>
      </c>
      <c r="BH14" s="498">
        <v>-227</v>
      </c>
      <c r="BI14" s="498">
        <v>-215</v>
      </c>
      <c r="BJ14" s="500">
        <v>-218</v>
      </c>
      <c r="BK14" s="498">
        <v>-252</v>
      </c>
      <c r="BL14" s="498">
        <v>-303</v>
      </c>
      <c r="BM14" s="498">
        <v>-471</v>
      </c>
      <c r="BN14" s="500">
        <v>-491</v>
      </c>
      <c r="BO14" s="498">
        <v>-494</v>
      </c>
      <c r="BP14" s="498">
        <v>-502</v>
      </c>
      <c r="BQ14" s="498">
        <v>-486</v>
      </c>
      <c r="BR14" s="498">
        <v>-413</v>
      </c>
      <c r="BS14" s="499">
        <v>-487</v>
      </c>
      <c r="BT14" s="498">
        <v>-492</v>
      </c>
      <c r="BU14" s="498">
        <v>-396</v>
      </c>
      <c r="BV14" s="498">
        <v>-394</v>
      </c>
      <c r="BW14" s="499">
        <v>-415</v>
      </c>
      <c r="BX14" s="498">
        <v>-383</v>
      </c>
      <c r="BY14" s="498">
        <v>-400</v>
      </c>
      <c r="BZ14" s="500">
        <v>-393</v>
      </c>
      <c r="CA14" s="498">
        <v>-380</v>
      </c>
      <c r="CB14" s="498">
        <v>-416</v>
      </c>
      <c r="CC14" s="498">
        <v>-416</v>
      </c>
    </row>
    <row r="15" spans="1:81">
      <c r="A15" s="65" t="s">
        <v>205</v>
      </c>
      <c r="B15" s="449" t="s">
        <v>206</v>
      </c>
      <c r="C15" s="497"/>
      <c r="D15" s="497"/>
      <c r="E15" s="497"/>
      <c r="F15" s="497"/>
      <c r="G15" s="497"/>
      <c r="H15" s="497"/>
      <c r="I15" s="497"/>
      <c r="J15" s="497"/>
      <c r="K15" s="497"/>
      <c r="L15" s="497"/>
      <c r="M15" s="497"/>
      <c r="N15" s="497"/>
      <c r="O15" s="497"/>
      <c r="P15" s="497"/>
      <c r="Q15" s="497"/>
      <c r="R15" s="497"/>
      <c r="S15" s="497"/>
      <c r="T15" s="497"/>
      <c r="U15" s="497"/>
      <c r="V15" s="497"/>
      <c r="W15" s="497"/>
      <c r="X15" s="497"/>
      <c r="Y15" s="497"/>
      <c r="Z15" s="497"/>
      <c r="AA15" s="497"/>
      <c r="AB15" s="497"/>
      <c r="AC15" s="497"/>
      <c r="AD15" s="497"/>
      <c r="AE15" s="497"/>
      <c r="AF15" s="497"/>
      <c r="AG15" s="497"/>
      <c r="AH15" s="497"/>
      <c r="AI15" s="497"/>
      <c r="AJ15" s="497"/>
      <c r="AK15" s="497"/>
      <c r="AL15" s="497"/>
      <c r="AM15" s="497"/>
      <c r="AN15" s="497"/>
      <c r="AO15" s="497"/>
      <c r="AP15" s="497"/>
      <c r="AQ15" s="497"/>
      <c r="AR15" s="497"/>
      <c r="AS15" s="497"/>
      <c r="AT15" s="497"/>
      <c r="AU15" s="497"/>
      <c r="AV15" s="497"/>
      <c r="AW15" s="497"/>
      <c r="AX15" s="497"/>
      <c r="AY15" s="497"/>
      <c r="AZ15" s="497"/>
      <c r="BA15" s="497"/>
      <c r="BB15" s="497"/>
      <c r="BC15" s="514">
        <v>-1576</v>
      </c>
      <c r="BD15" s="514">
        <v>-1686</v>
      </c>
      <c r="BE15" s="514">
        <v>-1743</v>
      </c>
      <c r="BF15" s="518">
        <v>-1764</v>
      </c>
      <c r="BG15" s="498">
        <v>-1797</v>
      </c>
      <c r="BH15" s="498">
        <v>-1698</v>
      </c>
      <c r="BI15" s="498">
        <v>-1704</v>
      </c>
      <c r="BJ15" s="500">
        <v>-1771</v>
      </c>
      <c r="BK15" s="498">
        <v>-1591</v>
      </c>
      <c r="BL15" s="498">
        <v>-1653</v>
      </c>
      <c r="BM15" s="498">
        <v>-1439</v>
      </c>
      <c r="BN15" s="500">
        <v>-1505</v>
      </c>
      <c r="BO15" s="498">
        <v>-1603</v>
      </c>
      <c r="BP15" s="498">
        <v>-1712</v>
      </c>
      <c r="BQ15" s="498">
        <v>-1854</v>
      </c>
      <c r="BR15" s="498">
        <v>-1924</v>
      </c>
      <c r="BS15" s="499">
        <v>-2082</v>
      </c>
      <c r="BT15" s="498">
        <v>-2287</v>
      </c>
      <c r="BU15" s="498">
        <v>-2695</v>
      </c>
      <c r="BV15" s="498">
        <v>-2545</v>
      </c>
      <c r="BW15" s="499">
        <v>-2731</v>
      </c>
      <c r="BX15" s="498">
        <v>-2934</v>
      </c>
      <c r="BY15" s="498">
        <v>-3101</v>
      </c>
      <c r="BZ15" s="500">
        <v>-2739</v>
      </c>
      <c r="CA15" s="498">
        <v>-2899</v>
      </c>
      <c r="CB15" s="498">
        <v>-2976</v>
      </c>
      <c r="CC15" s="498">
        <v>-3073</v>
      </c>
    </row>
    <row r="16" spans="1:81">
      <c r="A16" s="65" t="s">
        <v>198</v>
      </c>
      <c r="B16" s="449" t="s">
        <v>198</v>
      </c>
      <c r="C16" s="497"/>
      <c r="D16" s="497"/>
      <c r="E16" s="497"/>
      <c r="F16" s="497"/>
      <c r="G16" s="497"/>
      <c r="H16" s="497"/>
      <c r="I16" s="497"/>
      <c r="J16" s="497"/>
      <c r="K16" s="497"/>
      <c r="L16" s="497"/>
      <c r="M16" s="497"/>
      <c r="N16" s="497"/>
      <c r="O16" s="497"/>
      <c r="P16" s="497"/>
      <c r="Q16" s="497"/>
      <c r="R16" s="497"/>
      <c r="S16" s="497"/>
      <c r="T16" s="497"/>
      <c r="U16" s="497"/>
      <c r="V16" s="497"/>
      <c r="W16" s="497"/>
      <c r="X16" s="497"/>
      <c r="Y16" s="497"/>
      <c r="Z16" s="497"/>
      <c r="AA16" s="497"/>
      <c r="AB16" s="497"/>
      <c r="AC16" s="497"/>
      <c r="AD16" s="497"/>
      <c r="AE16" s="497"/>
      <c r="AF16" s="497"/>
      <c r="AG16" s="497"/>
      <c r="AH16" s="497"/>
      <c r="AI16" s="497"/>
      <c r="AJ16" s="497"/>
      <c r="AK16" s="497"/>
      <c r="AL16" s="497"/>
      <c r="AM16" s="497"/>
      <c r="AN16" s="497"/>
      <c r="AO16" s="497"/>
      <c r="AP16" s="497"/>
      <c r="AQ16" s="497"/>
      <c r="AR16" s="497"/>
      <c r="AS16" s="497"/>
      <c r="AT16" s="497"/>
      <c r="AU16" s="497"/>
      <c r="AV16" s="497"/>
      <c r="AW16" s="497"/>
      <c r="AX16" s="497"/>
      <c r="AY16" s="497"/>
      <c r="AZ16" s="497"/>
      <c r="BA16" s="497"/>
      <c r="BB16" s="497"/>
      <c r="BC16" s="514">
        <v>0</v>
      </c>
      <c r="BD16" s="514">
        <v>0</v>
      </c>
      <c r="BE16" s="514">
        <v>0</v>
      </c>
      <c r="BF16" s="518">
        <v>0</v>
      </c>
      <c r="BG16" s="498">
        <v>0</v>
      </c>
      <c r="BH16" s="498">
        <v>0</v>
      </c>
      <c r="BI16" s="498">
        <v>0</v>
      </c>
      <c r="BJ16" s="500">
        <v>0</v>
      </c>
      <c r="BK16" s="498">
        <v>0</v>
      </c>
      <c r="BL16" s="498">
        <v>0</v>
      </c>
      <c r="BM16" s="498">
        <v>0</v>
      </c>
      <c r="BN16" s="500">
        <v>0</v>
      </c>
      <c r="BO16" s="498">
        <v>0</v>
      </c>
      <c r="BP16" s="498">
        <v>0</v>
      </c>
      <c r="BQ16" s="498">
        <v>0</v>
      </c>
      <c r="BR16" s="498">
        <v>0</v>
      </c>
      <c r="BS16" s="499">
        <v>0</v>
      </c>
      <c r="BT16" s="498">
        <v>0</v>
      </c>
      <c r="BU16" s="498">
        <v>0</v>
      </c>
      <c r="BV16" s="498">
        <v>0</v>
      </c>
      <c r="BW16" s="499">
        <v>0</v>
      </c>
      <c r="BX16" s="498">
        <v>0</v>
      </c>
      <c r="BY16" s="498">
        <v>0</v>
      </c>
      <c r="BZ16" s="500">
        <v>0</v>
      </c>
      <c r="CA16" s="498">
        <v>0</v>
      </c>
      <c r="CB16" s="498">
        <v>0</v>
      </c>
      <c r="CC16" s="498">
        <v>0</v>
      </c>
    </row>
    <row r="17" spans="1:81">
      <c r="A17" s="61" t="s">
        <v>207</v>
      </c>
      <c r="B17" s="502" t="s">
        <v>208</v>
      </c>
      <c r="C17" s="497"/>
      <c r="D17" s="497"/>
      <c r="E17" s="497"/>
      <c r="F17" s="497"/>
      <c r="G17" s="497"/>
      <c r="H17" s="497"/>
      <c r="I17" s="497"/>
      <c r="J17" s="497"/>
      <c r="K17" s="497"/>
      <c r="L17" s="497"/>
      <c r="M17" s="497"/>
      <c r="N17" s="497"/>
      <c r="O17" s="497"/>
      <c r="P17" s="497"/>
      <c r="Q17" s="497"/>
      <c r="R17" s="497"/>
      <c r="S17" s="497"/>
      <c r="T17" s="497"/>
      <c r="U17" s="497"/>
      <c r="V17" s="497"/>
      <c r="W17" s="497"/>
      <c r="X17" s="497"/>
      <c r="Y17" s="497"/>
      <c r="Z17" s="497"/>
      <c r="AA17" s="497"/>
      <c r="AB17" s="497"/>
      <c r="AC17" s="497"/>
      <c r="AD17" s="497"/>
      <c r="AE17" s="497"/>
      <c r="AF17" s="497"/>
      <c r="AG17" s="497"/>
      <c r="AH17" s="497"/>
      <c r="AI17" s="497"/>
      <c r="AJ17" s="497"/>
      <c r="AK17" s="497"/>
      <c r="AL17" s="497"/>
      <c r="AM17" s="497"/>
      <c r="AN17" s="497"/>
      <c r="AO17" s="497"/>
      <c r="AP17" s="497"/>
      <c r="AQ17" s="497"/>
      <c r="AR17" s="497"/>
      <c r="AS17" s="497"/>
      <c r="AT17" s="497"/>
      <c r="AU17" s="497"/>
      <c r="AV17" s="497"/>
      <c r="AW17" s="497"/>
      <c r="AX17" s="497"/>
      <c r="AY17" s="497"/>
      <c r="AZ17" s="497"/>
      <c r="BA17" s="497"/>
      <c r="BB17" s="497"/>
      <c r="BC17" s="514">
        <f t="shared" ref="BC17:BP17" si="10">SUM(BC18:BC21)</f>
        <v>71037</v>
      </c>
      <c r="BD17" s="514">
        <f t="shared" si="10"/>
        <v>66744</v>
      </c>
      <c r="BE17" s="514">
        <f t="shared" si="10"/>
        <v>67799</v>
      </c>
      <c r="BF17" s="518">
        <f t="shared" si="10"/>
        <v>67976</v>
      </c>
      <c r="BG17" s="498">
        <f t="shared" si="10"/>
        <v>70064</v>
      </c>
      <c r="BH17" s="498">
        <f t="shared" si="10"/>
        <v>71022</v>
      </c>
      <c r="BI17" s="498">
        <f t="shared" si="10"/>
        <v>74570</v>
      </c>
      <c r="BJ17" s="500">
        <f t="shared" si="10"/>
        <v>77757</v>
      </c>
      <c r="BK17" s="498">
        <f t="shared" si="10"/>
        <v>81173</v>
      </c>
      <c r="BL17" s="498">
        <f t="shared" si="10"/>
        <v>85783</v>
      </c>
      <c r="BM17" s="498">
        <f t="shared" si="10"/>
        <v>89609</v>
      </c>
      <c r="BN17" s="500">
        <f t="shared" si="10"/>
        <v>90286</v>
      </c>
      <c r="BO17" s="498">
        <f t="shared" si="10"/>
        <v>92345</v>
      </c>
      <c r="BP17" s="498">
        <f t="shared" si="10"/>
        <v>91783</v>
      </c>
      <c r="BQ17" s="498">
        <f>SUM(BQ18:BQ21)</f>
        <v>93036</v>
      </c>
      <c r="BR17" s="498">
        <f>SUM(BR18:BR21)</f>
        <v>90839</v>
      </c>
      <c r="BS17" s="499">
        <f>SUM(BS18:BS21)</f>
        <v>91460</v>
      </c>
      <c r="BT17" s="498">
        <f t="shared" ref="BT17:BU17" si="11">SUM(BT18:BT21)</f>
        <v>92842</v>
      </c>
      <c r="BU17" s="498">
        <f t="shared" si="11"/>
        <v>92960</v>
      </c>
      <c r="BV17" s="498">
        <f t="shared" ref="BV17" si="12">SUM(BV18:BV21)</f>
        <v>93052</v>
      </c>
      <c r="BW17" s="499">
        <f t="shared" ref="BW17:CB17" si="13">SUM(BW18:BW21)</f>
        <v>93904</v>
      </c>
      <c r="BX17" s="498">
        <f t="shared" si="13"/>
        <v>95002</v>
      </c>
      <c r="BY17" s="498">
        <f t="shared" si="13"/>
        <v>95081</v>
      </c>
      <c r="BZ17" s="500">
        <f t="shared" si="13"/>
        <v>97462</v>
      </c>
      <c r="CA17" s="498">
        <f t="shared" si="13"/>
        <v>99518</v>
      </c>
      <c r="CB17" s="498">
        <f t="shared" si="13"/>
        <v>102169</v>
      </c>
      <c r="CC17" s="498">
        <f t="shared" ref="CC17" si="14">SUM(CC18:CC21)</f>
        <v>101584</v>
      </c>
    </row>
    <row r="18" spans="1:81">
      <c r="A18" s="65" t="s">
        <v>192</v>
      </c>
      <c r="B18" s="449" t="s">
        <v>193</v>
      </c>
      <c r="C18" s="497"/>
      <c r="D18" s="497"/>
      <c r="E18" s="497"/>
      <c r="F18" s="497"/>
      <c r="G18" s="497"/>
      <c r="H18" s="497"/>
      <c r="I18" s="497"/>
      <c r="J18" s="497"/>
      <c r="K18" s="497"/>
      <c r="L18" s="497"/>
      <c r="M18" s="497"/>
      <c r="N18" s="497"/>
      <c r="O18" s="497"/>
      <c r="P18" s="497"/>
      <c r="Q18" s="497"/>
      <c r="R18" s="497"/>
      <c r="S18" s="497"/>
      <c r="T18" s="497"/>
      <c r="U18" s="497"/>
      <c r="V18" s="497"/>
      <c r="W18" s="497"/>
      <c r="X18" s="497"/>
      <c r="Y18" s="497"/>
      <c r="Z18" s="497"/>
      <c r="AA18" s="497"/>
      <c r="AB18" s="497"/>
      <c r="AC18" s="497"/>
      <c r="AD18" s="497"/>
      <c r="AE18" s="497"/>
      <c r="AF18" s="497"/>
      <c r="AG18" s="497"/>
      <c r="AH18" s="497"/>
      <c r="AI18" s="497"/>
      <c r="AJ18" s="497"/>
      <c r="AK18" s="497"/>
      <c r="AL18" s="497"/>
      <c r="AM18" s="497"/>
      <c r="AN18" s="497"/>
      <c r="AO18" s="497"/>
      <c r="AP18" s="497"/>
      <c r="AQ18" s="497"/>
      <c r="AR18" s="497"/>
      <c r="AS18" s="497"/>
      <c r="AT18" s="497"/>
      <c r="AU18" s="497"/>
      <c r="AV18" s="497"/>
      <c r="AW18" s="497"/>
      <c r="AX18" s="497"/>
      <c r="AY18" s="497"/>
      <c r="AZ18" s="497"/>
      <c r="BA18" s="497"/>
      <c r="BB18" s="497"/>
      <c r="BC18" s="514">
        <f t="shared" ref="BC18:BS21" si="15">BC8+BC13</f>
        <v>63030</v>
      </c>
      <c r="BD18" s="514">
        <f t="shared" si="15"/>
        <v>55369</v>
      </c>
      <c r="BE18" s="514">
        <f t="shared" si="15"/>
        <v>56887</v>
      </c>
      <c r="BF18" s="518">
        <f t="shared" si="15"/>
        <v>59030</v>
      </c>
      <c r="BG18" s="498">
        <f t="shared" si="15"/>
        <v>62243</v>
      </c>
      <c r="BH18" s="498">
        <f t="shared" si="15"/>
        <v>63617</v>
      </c>
      <c r="BI18" s="498">
        <f t="shared" si="15"/>
        <v>66999</v>
      </c>
      <c r="BJ18" s="500">
        <f t="shared" si="15"/>
        <v>70485</v>
      </c>
      <c r="BK18" s="498">
        <f t="shared" si="15"/>
        <v>73334</v>
      </c>
      <c r="BL18" s="498">
        <f t="shared" si="15"/>
        <v>77507</v>
      </c>
      <c r="BM18" s="498">
        <f t="shared" si="15"/>
        <v>76413</v>
      </c>
      <c r="BN18" s="500">
        <f t="shared" si="15"/>
        <v>75326</v>
      </c>
      <c r="BO18" s="498">
        <f t="shared" si="15"/>
        <v>79398</v>
      </c>
      <c r="BP18" s="498">
        <f t="shared" si="15"/>
        <v>77898</v>
      </c>
      <c r="BQ18" s="498">
        <f t="shared" si="15"/>
        <v>79125</v>
      </c>
      <c r="BR18" s="498">
        <f t="shared" si="15"/>
        <v>77348</v>
      </c>
      <c r="BS18" s="499">
        <f t="shared" si="15"/>
        <v>77059</v>
      </c>
      <c r="BT18" s="498">
        <f t="shared" ref="BT18:BU18" si="16">BT8+BT13</f>
        <v>77935</v>
      </c>
      <c r="BU18" s="498">
        <f t="shared" si="16"/>
        <v>76439</v>
      </c>
      <c r="BV18" s="498">
        <f t="shared" ref="BV18:BW18" si="17">BV8+BV13</f>
        <v>77399</v>
      </c>
      <c r="BW18" s="499">
        <f t="shared" si="17"/>
        <v>78198</v>
      </c>
      <c r="BX18" s="498">
        <f t="shared" ref="BX18:BY18" si="18">BX8+BX13</f>
        <v>80865</v>
      </c>
      <c r="BY18" s="498">
        <f t="shared" si="18"/>
        <v>80854</v>
      </c>
      <c r="BZ18" s="500">
        <f t="shared" ref="BZ18:CB18" si="19">BZ8+BZ13</f>
        <v>83126</v>
      </c>
      <c r="CA18" s="498">
        <f t="shared" si="19"/>
        <v>85492</v>
      </c>
      <c r="CB18" s="498">
        <f t="shared" si="19"/>
        <v>87243</v>
      </c>
      <c r="CC18" s="498">
        <f t="shared" ref="CC18" si="20">CC8+CC13</f>
        <v>86407</v>
      </c>
    </row>
    <row r="19" spans="1:81">
      <c r="A19" s="65" t="s">
        <v>194</v>
      </c>
      <c r="B19" s="449" t="s">
        <v>195</v>
      </c>
      <c r="C19" s="497"/>
      <c r="D19" s="497"/>
      <c r="E19" s="497"/>
      <c r="F19" s="497"/>
      <c r="G19" s="497"/>
      <c r="H19" s="497"/>
      <c r="I19" s="497"/>
      <c r="J19" s="497"/>
      <c r="K19" s="497"/>
      <c r="L19" s="497"/>
      <c r="M19" s="497"/>
      <c r="N19" s="497"/>
      <c r="O19" s="497"/>
      <c r="P19" s="497"/>
      <c r="Q19" s="497"/>
      <c r="R19" s="497"/>
      <c r="S19" s="497"/>
      <c r="T19" s="497"/>
      <c r="U19" s="497"/>
      <c r="V19" s="497"/>
      <c r="W19" s="497"/>
      <c r="X19" s="497"/>
      <c r="Y19" s="497"/>
      <c r="Z19" s="497"/>
      <c r="AA19" s="497"/>
      <c r="AB19" s="497"/>
      <c r="AC19" s="497"/>
      <c r="AD19" s="497"/>
      <c r="AE19" s="497"/>
      <c r="AF19" s="497"/>
      <c r="AG19" s="497"/>
      <c r="AH19" s="497"/>
      <c r="AI19" s="497"/>
      <c r="AJ19" s="497"/>
      <c r="AK19" s="497"/>
      <c r="AL19" s="497"/>
      <c r="AM19" s="497"/>
      <c r="AN19" s="497"/>
      <c r="AO19" s="497"/>
      <c r="AP19" s="497"/>
      <c r="AQ19" s="497"/>
      <c r="AR19" s="497"/>
      <c r="AS19" s="497"/>
      <c r="AT19" s="497"/>
      <c r="AU19" s="497"/>
      <c r="AV19" s="497"/>
      <c r="AW19" s="497"/>
      <c r="AX19" s="497"/>
      <c r="AY19" s="497"/>
      <c r="AZ19" s="497"/>
      <c r="BA19" s="497"/>
      <c r="BB19" s="497"/>
      <c r="BC19" s="514">
        <f t="shared" si="15"/>
        <v>6570</v>
      </c>
      <c r="BD19" s="514">
        <f t="shared" si="15"/>
        <v>9934</v>
      </c>
      <c r="BE19" s="514">
        <f t="shared" si="15"/>
        <v>9536</v>
      </c>
      <c r="BF19" s="518">
        <f t="shared" si="15"/>
        <v>7614</v>
      </c>
      <c r="BG19" s="498">
        <f t="shared" si="15"/>
        <v>6571</v>
      </c>
      <c r="BH19" s="498">
        <f t="shared" si="15"/>
        <v>6252</v>
      </c>
      <c r="BI19" s="498">
        <f t="shared" si="15"/>
        <v>6473</v>
      </c>
      <c r="BJ19" s="500">
        <f t="shared" si="15"/>
        <v>6249</v>
      </c>
      <c r="BK19" s="498">
        <f t="shared" si="15"/>
        <v>6873</v>
      </c>
      <c r="BL19" s="498">
        <f t="shared" si="15"/>
        <v>7295</v>
      </c>
      <c r="BM19" s="498">
        <f t="shared" si="15"/>
        <v>12018</v>
      </c>
      <c r="BN19" s="500">
        <f t="shared" si="15"/>
        <v>13811</v>
      </c>
      <c r="BO19" s="498">
        <f t="shared" si="15"/>
        <v>11666</v>
      </c>
      <c r="BP19" s="498">
        <f t="shared" si="15"/>
        <v>12520</v>
      </c>
      <c r="BQ19" s="498">
        <f t="shared" si="15"/>
        <v>12503</v>
      </c>
      <c r="BR19" s="498">
        <f t="shared" si="15"/>
        <v>12213</v>
      </c>
      <c r="BS19" s="499">
        <f t="shared" si="15"/>
        <v>13052</v>
      </c>
      <c r="BT19" s="498">
        <f t="shared" ref="BT19:BU19" si="21">BT9+BT14</f>
        <v>13100</v>
      </c>
      <c r="BU19" s="498">
        <f t="shared" si="21"/>
        <v>13721</v>
      </c>
      <c r="BV19" s="498">
        <f t="shared" ref="BV19:BW19" si="22">BV9+BV14</f>
        <v>12694</v>
      </c>
      <c r="BW19" s="499">
        <f t="shared" si="22"/>
        <v>12729</v>
      </c>
      <c r="BX19" s="498">
        <f t="shared" ref="BX19:BY19" si="23">BX9+BX14</f>
        <v>11244</v>
      </c>
      <c r="BY19" s="498">
        <f t="shared" si="23"/>
        <v>11255</v>
      </c>
      <c r="BZ19" s="500">
        <f t="shared" ref="BZ19:CB19" si="24">BZ9+BZ14</f>
        <v>11241</v>
      </c>
      <c r="CA19" s="498">
        <f t="shared" si="24"/>
        <v>10619</v>
      </c>
      <c r="CB19" s="498">
        <f t="shared" si="24"/>
        <v>11538</v>
      </c>
      <c r="CC19" s="498">
        <f t="shared" ref="CC19" si="25">CC9+CC14</f>
        <v>11656</v>
      </c>
    </row>
    <row r="20" spans="1:81">
      <c r="A20" s="65" t="s">
        <v>196</v>
      </c>
      <c r="B20" s="449" t="s">
        <v>197</v>
      </c>
      <c r="C20" s="497"/>
      <c r="D20" s="497"/>
      <c r="E20" s="497"/>
      <c r="F20" s="497"/>
      <c r="G20" s="497"/>
      <c r="H20" s="497"/>
      <c r="I20" s="497"/>
      <c r="J20" s="497"/>
      <c r="K20" s="497"/>
      <c r="L20" s="497"/>
      <c r="M20" s="497"/>
      <c r="N20" s="497"/>
      <c r="O20" s="497"/>
      <c r="P20" s="497"/>
      <c r="Q20" s="497"/>
      <c r="R20" s="497"/>
      <c r="S20" s="497"/>
      <c r="T20" s="497"/>
      <c r="U20" s="497"/>
      <c r="V20" s="497"/>
      <c r="W20" s="497"/>
      <c r="X20" s="497"/>
      <c r="Y20" s="497"/>
      <c r="Z20" s="497"/>
      <c r="AA20" s="497"/>
      <c r="AB20" s="497"/>
      <c r="AC20" s="497"/>
      <c r="AD20" s="497"/>
      <c r="AE20" s="497"/>
      <c r="AF20" s="497"/>
      <c r="AG20" s="497"/>
      <c r="AH20" s="497"/>
      <c r="AI20" s="497"/>
      <c r="AJ20" s="497"/>
      <c r="AK20" s="497"/>
      <c r="AL20" s="497"/>
      <c r="AM20" s="497"/>
      <c r="AN20" s="497"/>
      <c r="AO20" s="497"/>
      <c r="AP20" s="497"/>
      <c r="AQ20" s="497"/>
      <c r="AR20" s="497"/>
      <c r="AS20" s="497"/>
      <c r="AT20" s="497"/>
      <c r="AU20" s="497"/>
      <c r="AV20" s="497"/>
      <c r="AW20" s="497"/>
      <c r="AX20" s="497"/>
      <c r="AY20" s="497"/>
      <c r="AZ20" s="497"/>
      <c r="BA20" s="497"/>
      <c r="BB20" s="497"/>
      <c r="BC20" s="514">
        <f t="shared" si="15"/>
        <v>1436</v>
      </c>
      <c r="BD20" s="514">
        <f t="shared" si="15"/>
        <v>1440</v>
      </c>
      <c r="BE20" s="514">
        <f t="shared" si="15"/>
        <v>1375</v>
      </c>
      <c r="BF20" s="518">
        <f t="shared" si="15"/>
        <v>1331</v>
      </c>
      <c r="BG20" s="498">
        <f t="shared" si="15"/>
        <v>1248</v>
      </c>
      <c r="BH20" s="498">
        <f t="shared" si="15"/>
        <v>1151</v>
      </c>
      <c r="BI20" s="498">
        <f t="shared" si="15"/>
        <v>1096</v>
      </c>
      <c r="BJ20" s="500">
        <f t="shared" si="15"/>
        <v>972</v>
      </c>
      <c r="BK20" s="498">
        <f t="shared" si="15"/>
        <v>914</v>
      </c>
      <c r="BL20" s="498">
        <f t="shared" si="15"/>
        <v>929</v>
      </c>
      <c r="BM20" s="498">
        <f t="shared" si="15"/>
        <v>1124</v>
      </c>
      <c r="BN20" s="500">
        <f t="shared" si="15"/>
        <v>1096</v>
      </c>
      <c r="BO20" s="498">
        <f t="shared" si="15"/>
        <v>1228</v>
      </c>
      <c r="BP20" s="498">
        <f t="shared" si="15"/>
        <v>1314</v>
      </c>
      <c r="BQ20" s="498">
        <f t="shared" si="15"/>
        <v>1354</v>
      </c>
      <c r="BR20" s="498">
        <f t="shared" si="15"/>
        <v>1227</v>
      </c>
      <c r="BS20" s="499">
        <f t="shared" si="15"/>
        <v>1298</v>
      </c>
      <c r="BT20" s="498">
        <f t="shared" ref="BT20:BU20" si="26">BT10+BT15</f>
        <v>1755</v>
      </c>
      <c r="BU20" s="498">
        <f t="shared" si="26"/>
        <v>2800</v>
      </c>
      <c r="BV20" s="498">
        <f t="shared" ref="BV20:BW20" si="27">BV10+BV15</f>
        <v>2912</v>
      </c>
      <c r="BW20" s="499">
        <f t="shared" si="27"/>
        <v>2931</v>
      </c>
      <c r="BX20" s="498">
        <f t="shared" ref="BX20:BY20" si="28">BX10+BX15</f>
        <v>2850</v>
      </c>
      <c r="BY20" s="498">
        <f t="shared" si="28"/>
        <v>2933</v>
      </c>
      <c r="BZ20" s="500">
        <f t="shared" ref="BZ20:CB20" si="29">BZ10+BZ15</f>
        <v>3056</v>
      </c>
      <c r="CA20" s="498">
        <f t="shared" si="29"/>
        <v>3366</v>
      </c>
      <c r="CB20" s="498">
        <f t="shared" si="29"/>
        <v>3347</v>
      </c>
      <c r="CC20" s="498">
        <f t="shared" ref="CC20" si="30">CC10+CC15</f>
        <v>3479</v>
      </c>
    </row>
    <row r="21" spans="1:81">
      <c r="A21" s="65" t="s">
        <v>198</v>
      </c>
      <c r="B21" s="449" t="s">
        <v>198</v>
      </c>
      <c r="C21" s="497"/>
      <c r="D21" s="497"/>
      <c r="E21" s="497"/>
      <c r="F21" s="497"/>
      <c r="G21" s="497"/>
      <c r="H21" s="497"/>
      <c r="I21" s="497"/>
      <c r="J21" s="497"/>
      <c r="K21" s="497"/>
      <c r="L21" s="497"/>
      <c r="M21" s="497"/>
      <c r="N21" s="497"/>
      <c r="O21" s="497"/>
      <c r="P21" s="497"/>
      <c r="Q21" s="497"/>
      <c r="R21" s="497"/>
      <c r="S21" s="497"/>
      <c r="T21" s="497"/>
      <c r="U21" s="497"/>
      <c r="V21" s="497"/>
      <c r="W21" s="497"/>
      <c r="X21" s="497"/>
      <c r="Y21" s="497"/>
      <c r="Z21" s="497"/>
      <c r="AA21" s="497"/>
      <c r="AB21" s="497"/>
      <c r="AC21" s="497"/>
      <c r="AD21" s="497"/>
      <c r="AE21" s="497"/>
      <c r="AF21" s="497"/>
      <c r="AG21" s="497"/>
      <c r="AH21" s="497"/>
      <c r="AI21" s="497"/>
      <c r="AJ21" s="497"/>
      <c r="AK21" s="497"/>
      <c r="AL21" s="497"/>
      <c r="AM21" s="497"/>
      <c r="AN21" s="497"/>
      <c r="AO21" s="497"/>
      <c r="AP21" s="497"/>
      <c r="AQ21" s="497"/>
      <c r="AR21" s="497"/>
      <c r="AS21" s="497"/>
      <c r="AT21" s="497"/>
      <c r="AU21" s="497"/>
      <c r="AV21" s="497"/>
      <c r="AW21" s="497"/>
      <c r="AX21" s="497"/>
      <c r="AY21" s="497"/>
      <c r="AZ21" s="497"/>
      <c r="BA21" s="497"/>
      <c r="BB21" s="497"/>
      <c r="BC21" s="514">
        <f t="shared" si="15"/>
        <v>1</v>
      </c>
      <c r="BD21" s="514">
        <f t="shared" si="15"/>
        <v>1</v>
      </c>
      <c r="BE21" s="514">
        <f t="shared" si="15"/>
        <v>1</v>
      </c>
      <c r="BF21" s="518">
        <f t="shared" si="15"/>
        <v>1</v>
      </c>
      <c r="BG21" s="498">
        <f t="shared" si="15"/>
        <v>2</v>
      </c>
      <c r="BH21" s="498">
        <f t="shared" si="15"/>
        <v>2</v>
      </c>
      <c r="BI21" s="498">
        <f t="shared" si="15"/>
        <v>2</v>
      </c>
      <c r="BJ21" s="500">
        <f t="shared" si="15"/>
        <v>51</v>
      </c>
      <c r="BK21" s="498">
        <f t="shared" si="15"/>
        <v>52</v>
      </c>
      <c r="BL21" s="498">
        <f t="shared" si="15"/>
        <v>52</v>
      </c>
      <c r="BM21" s="498">
        <f t="shared" si="15"/>
        <v>54</v>
      </c>
      <c r="BN21" s="500">
        <f t="shared" si="15"/>
        <v>53</v>
      </c>
      <c r="BO21" s="498">
        <f t="shared" si="15"/>
        <v>53</v>
      </c>
      <c r="BP21" s="498">
        <f t="shared" si="15"/>
        <v>51</v>
      </c>
      <c r="BQ21" s="498">
        <f t="shared" si="15"/>
        <v>54</v>
      </c>
      <c r="BR21" s="498">
        <f t="shared" si="15"/>
        <v>51</v>
      </c>
      <c r="BS21" s="499">
        <f t="shared" si="15"/>
        <v>51</v>
      </c>
      <c r="BT21" s="498">
        <f t="shared" ref="BT21:BU21" si="31">BT11+BT16</f>
        <v>52</v>
      </c>
      <c r="BU21" s="498">
        <f t="shared" si="31"/>
        <v>0</v>
      </c>
      <c r="BV21" s="498">
        <f t="shared" ref="BV21:BW21" si="32">BV11+BV16</f>
        <v>47</v>
      </c>
      <c r="BW21" s="499">
        <f t="shared" si="32"/>
        <v>46</v>
      </c>
      <c r="BX21" s="498">
        <f t="shared" ref="BX21:BY21" si="33">BX11+BX16</f>
        <v>43</v>
      </c>
      <c r="BY21" s="498">
        <f t="shared" si="33"/>
        <v>39</v>
      </c>
      <c r="BZ21" s="500">
        <f t="shared" ref="BZ21:CB21" si="34">BZ11+BZ16</f>
        <v>39</v>
      </c>
      <c r="CA21" s="498">
        <f t="shared" si="34"/>
        <v>41</v>
      </c>
      <c r="CB21" s="498">
        <f t="shared" si="34"/>
        <v>41</v>
      </c>
      <c r="CC21" s="498">
        <f t="shared" ref="CC21" si="35">CC11+CC16</f>
        <v>42</v>
      </c>
    </row>
    <row r="22" spans="1:81">
      <c r="A22" s="83"/>
      <c r="B22" s="491"/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  <c r="R22" s="483"/>
      <c r="S22" s="483"/>
      <c r="T22" s="483"/>
      <c r="U22" s="483"/>
      <c r="V22" s="483"/>
      <c r="W22" s="483"/>
      <c r="X22" s="483"/>
      <c r="Y22" s="483"/>
      <c r="Z22" s="483"/>
      <c r="AA22" s="483"/>
      <c r="AB22" s="483"/>
      <c r="AC22" s="483"/>
      <c r="AD22" s="483"/>
      <c r="AE22" s="483"/>
      <c r="AF22" s="483"/>
      <c r="AG22" s="483"/>
      <c r="AH22" s="483"/>
      <c r="AI22" s="483"/>
      <c r="AJ22" s="483"/>
      <c r="AK22" s="483"/>
      <c r="AL22" s="483"/>
      <c r="AM22" s="483"/>
      <c r="AN22" s="483"/>
      <c r="AO22" s="483"/>
      <c r="AP22" s="483"/>
      <c r="AQ22" s="483"/>
      <c r="AR22" s="483"/>
      <c r="AS22" s="483"/>
      <c r="AT22" s="483"/>
      <c r="AU22" s="497"/>
      <c r="AV22" s="497"/>
      <c r="AW22" s="497"/>
      <c r="AX22" s="497"/>
      <c r="AY22" s="497"/>
      <c r="AZ22" s="497"/>
      <c r="BA22" s="497"/>
      <c r="BB22" s="497"/>
      <c r="BC22" s="514"/>
      <c r="BD22" s="514"/>
      <c r="BE22" s="514"/>
      <c r="BF22" s="518"/>
      <c r="BG22" s="498"/>
      <c r="BH22" s="498"/>
      <c r="BI22" s="498"/>
      <c r="BJ22" s="500"/>
      <c r="BK22" s="498"/>
      <c r="BL22" s="498"/>
      <c r="BM22" s="498"/>
      <c r="BN22" s="500"/>
      <c r="BO22" s="498"/>
      <c r="BP22" s="498"/>
      <c r="BQ22" s="498"/>
      <c r="BR22" s="498"/>
      <c r="BS22" s="499"/>
      <c r="BT22" s="498"/>
      <c r="BU22" s="632"/>
      <c r="BV22" s="632"/>
      <c r="BW22" s="499"/>
      <c r="BX22" s="498"/>
      <c r="BY22" s="498"/>
      <c r="BZ22" s="500"/>
      <c r="CA22" s="498"/>
      <c r="CB22" s="498"/>
      <c r="CC22" s="498"/>
    </row>
    <row r="23" spans="1:81" s="651" customFormat="1">
      <c r="A23" s="599" t="s">
        <v>131</v>
      </c>
      <c r="B23" s="599" t="s">
        <v>209</v>
      </c>
      <c r="C23" s="600"/>
      <c r="D23" s="600"/>
      <c r="E23" s="600"/>
      <c r="F23" s="600"/>
      <c r="G23" s="600"/>
      <c r="H23" s="600"/>
      <c r="I23" s="600"/>
      <c r="J23" s="600"/>
      <c r="K23" s="600"/>
      <c r="L23" s="600"/>
      <c r="M23" s="600"/>
      <c r="N23" s="600"/>
      <c r="O23" s="600"/>
      <c r="P23" s="600"/>
      <c r="Q23" s="600"/>
      <c r="R23" s="600"/>
      <c r="S23" s="600"/>
      <c r="T23" s="600"/>
      <c r="U23" s="600"/>
      <c r="V23" s="600"/>
      <c r="W23" s="600"/>
      <c r="X23" s="600"/>
      <c r="Y23" s="600"/>
      <c r="Z23" s="600"/>
      <c r="AA23" s="600"/>
      <c r="AB23" s="600"/>
      <c r="AC23" s="600"/>
      <c r="AD23" s="600"/>
      <c r="AE23" s="600"/>
      <c r="AF23" s="600"/>
      <c r="AG23" s="600"/>
      <c r="AH23" s="600"/>
      <c r="AI23" s="600"/>
      <c r="AJ23" s="600"/>
      <c r="AK23" s="600"/>
      <c r="AL23" s="600"/>
      <c r="AM23" s="600"/>
      <c r="AN23" s="600"/>
      <c r="AO23" s="600"/>
      <c r="AP23" s="600"/>
      <c r="AQ23" s="600"/>
      <c r="AR23" s="600"/>
      <c r="AS23" s="600"/>
      <c r="AT23" s="600"/>
      <c r="AU23" s="534"/>
      <c r="AV23" s="534"/>
      <c r="AW23" s="534"/>
      <c r="AX23" s="534"/>
      <c r="AY23" s="534"/>
      <c r="AZ23" s="534"/>
      <c r="BA23" s="534"/>
      <c r="BB23" s="534"/>
      <c r="BC23" s="535"/>
      <c r="BD23" s="535"/>
      <c r="BE23" s="535"/>
      <c r="BF23" s="675"/>
      <c r="BG23" s="537"/>
      <c r="BH23" s="537"/>
      <c r="BI23" s="537"/>
      <c r="BJ23" s="538"/>
      <c r="BK23" s="537"/>
      <c r="BL23" s="537"/>
      <c r="BM23" s="537"/>
      <c r="BN23" s="538"/>
      <c r="BO23" s="537"/>
      <c r="BP23" s="537"/>
      <c r="BQ23" s="537"/>
      <c r="BR23" s="537"/>
      <c r="BS23" s="536"/>
      <c r="BT23" s="537"/>
      <c r="BU23" s="537"/>
      <c r="BV23" s="537"/>
      <c r="BW23" s="536"/>
      <c r="BX23" s="537"/>
      <c r="BY23" s="537"/>
      <c r="BZ23" s="538"/>
      <c r="CA23" s="537"/>
      <c r="CB23" s="537"/>
      <c r="CC23" s="537"/>
    </row>
    <row r="24" spans="1:81">
      <c r="A24" s="61" t="s">
        <v>190</v>
      </c>
      <c r="B24" s="502" t="s">
        <v>191</v>
      </c>
      <c r="C24" s="497"/>
      <c r="D24" s="497"/>
      <c r="E24" s="497"/>
      <c r="F24" s="497"/>
      <c r="G24" s="497"/>
      <c r="H24" s="497"/>
      <c r="I24" s="497"/>
      <c r="J24" s="497"/>
      <c r="K24" s="497"/>
      <c r="L24" s="497"/>
      <c r="M24" s="497"/>
      <c r="N24" s="497"/>
      <c r="O24" s="497"/>
      <c r="P24" s="497"/>
      <c r="Q24" s="497"/>
      <c r="R24" s="497"/>
      <c r="S24" s="497"/>
      <c r="T24" s="497"/>
      <c r="U24" s="497"/>
      <c r="V24" s="497"/>
      <c r="W24" s="497"/>
      <c r="X24" s="497"/>
      <c r="Y24" s="497"/>
      <c r="Z24" s="497"/>
      <c r="AA24" s="497"/>
      <c r="AB24" s="497"/>
      <c r="AC24" s="497"/>
      <c r="AD24" s="497"/>
      <c r="AE24" s="497"/>
      <c r="AF24" s="497"/>
      <c r="AG24" s="497"/>
      <c r="AH24" s="497"/>
      <c r="AI24" s="497"/>
      <c r="AJ24" s="497"/>
      <c r="AK24" s="497"/>
      <c r="AL24" s="497"/>
      <c r="AM24" s="497"/>
      <c r="AN24" s="497"/>
      <c r="AO24" s="497"/>
      <c r="AP24" s="497"/>
      <c r="AQ24" s="497"/>
      <c r="AR24" s="497"/>
      <c r="AS24" s="497"/>
      <c r="AT24" s="497"/>
      <c r="AU24" s="497"/>
      <c r="AV24" s="497"/>
      <c r="AW24" s="497"/>
      <c r="AX24" s="497"/>
      <c r="AY24" s="497"/>
      <c r="AZ24" s="497"/>
      <c r="BA24" s="497"/>
      <c r="BB24" s="497"/>
      <c r="BC24" s="514">
        <f t="shared" ref="BC24:BP24" si="36">SUM(BC25:BC27)</f>
        <v>50940</v>
      </c>
      <c r="BD24" s="514">
        <f t="shared" si="36"/>
        <v>52606</v>
      </c>
      <c r="BE24" s="514">
        <f t="shared" si="36"/>
        <v>53762</v>
      </c>
      <c r="BF24" s="518">
        <f t="shared" si="36"/>
        <v>55831</v>
      </c>
      <c r="BG24" s="498">
        <f t="shared" si="36"/>
        <v>58603</v>
      </c>
      <c r="BH24" s="498">
        <f t="shared" si="36"/>
        <v>61502</v>
      </c>
      <c r="BI24" s="498">
        <f t="shared" si="36"/>
        <v>64506</v>
      </c>
      <c r="BJ24" s="500">
        <f t="shared" si="36"/>
        <v>66484</v>
      </c>
      <c r="BK24" s="498">
        <f t="shared" si="36"/>
        <v>66866</v>
      </c>
      <c r="BL24" s="498">
        <f t="shared" si="36"/>
        <v>65901</v>
      </c>
      <c r="BM24" s="498">
        <f t="shared" si="36"/>
        <v>64198</v>
      </c>
      <c r="BN24" s="500">
        <f t="shared" si="36"/>
        <v>63880</v>
      </c>
      <c r="BO24" s="498">
        <f t="shared" si="36"/>
        <v>63359</v>
      </c>
      <c r="BP24" s="498">
        <f t="shared" si="36"/>
        <v>63925</v>
      </c>
      <c r="BQ24" s="498">
        <f>SUM(BQ25:BQ27)</f>
        <v>64719</v>
      </c>
      <c r="BR24" s="498">
        <f>SUM(BR25:BR27)</f>
        <v>64889</v>
      </c>
      <c r="BS24" s="499">
        <f>SUM(BS25:BS27)</f>
        <v>66070</v>
      </c>
      <c r="BT24" s="498">
        <f t="shared" ref="BT24:BU24" si="37">SUM(BT25:BT27)</f>
        <v>68018</v>
      </c>
      <c r="BU24" s="498">
        <f t="shared" si="37"/>
        <v>69494</v>
      </c>
      <c r="BV24" s="498">
        <f t="shared" ref="BV24" si="38">SUM(BV25:BV27)</f>
        <v>71264</v>
      </c>
      <c r="BW24" s="499">
        <f t="shared" ref="BW24:CB24" si="39">SUM(BW25:BW27)</f>
        <v>73229</v>
      </c>
      <c r="BX24" s="498">
        <f t="shared" si="39"/>
        <v>75851</v>
      </c>
      <c r="BY24" s="498">
        <f t="shared" si="39"/>
        <v>78369</v>
      </c>
      <c r="BZ24" s="500">
        <f t="shared" si="39"/>
        <v>80421</v>
      </c>
      <c r="CA24" s="498">
        <f t="shared" si="39"/>
        <v>82254</v>
      </c>
      <c r="CB24" s="498">
        <f t="shared" si="39"/>
        <v>84160</v>
      </c>
      <c r="CC24" s="498">
        <f t="shared" ref="CC24" si="40">SUM(CC25:CC27)</f>
        <v>85255</v>
      </c>
    </row>
    <row r="25" spans="1:81">
      <c r="A25" s="65" t="s">
        <v>192</v>
      </c>
      <c r="B25" s="449" t="s">
        <v>193</v>
      </c>
      <c r="C25" s="497"/>
      <c r="D25" s="497"/>
      <c r="E25" s="497"/>
      <c r="F25" s="497"/>
      <c r="G25" s="497"/>
      <c r="H25" s="497"/>
      <c r="I25" s="497"/>
      <c r="J25" s="497"/>
      <c r="K25" s="497"/>
      <c r="L25" s="497"/>
      <c r="M25" s="497"/>
      <c r="N25" s="497"/>
      <c r="O25" s="497"/>
      <c r="P25" s="497"/>
      <c r="Q25" s="497"/>
      <c r="R25" s="497"/>
      <c r="S25" s="497"/>
      <c r="T25" s="497"/>
      <c r="U25" s="497"/>
      <c r="V25" s="497"/>
      <c r="W25" s="497"/>
      <c r="X25" s="497"/>
      <c r="Y25" s="497"/>
      <c r="Z25" s="497"/>
      <c r="AA25" s="497"/>
      <c r="AB25" s="497"/>
      <c r="AC25" s="497"/>
      <c r="AD25" s="497"/>
      <c r="AE25" s="497"/>
      <c r="AF25" s="497"/>
      <c r="AG25" s="497"/>
      <c r="AH25" s="497"/>
      <c r="AI25" s="497"/>
      <c r="AJ25" s="497"/>
      <c r="AK25" s="497"/>
      <c r="AL25" s="497"/>
      <c r="AM25" s="497"/>
      <c r="AN25" s="497"/>
      <c r="AO25" s="497"/>
      <c r="AP25" s="497"/>
      <c r="AQ25" s="497"/>
      <c r="AR25" s="497"/>
      <c r="AS25" s="497"/>
      <c r="AT25" s="497"/>
      <c r="AU25" s="497"/>
      <c r="AV25" s="497"/>
      <c r="AW25" s="497"/>
      <c r="AX25" s="497"/>
      <c r="AY25" s="497"/>
      <c r="AZ25" s="497"/>
      <c r="BA25" s="497"/>
      <c r="BB25" s="497"/>
      <c r="BC25" s="514">
        <v>46334</v>
      </c>
      <c r="BD25" s="514">
        <v>48112</v>
      </c>
      <c r="BE25" s="514">
        <v>50227</v>
      </c>
      <c r="BF25" s="518">
        <v>52646</v>
      </c>
      <c r="BG25" s="498">
        <v>55449</v>
      </c>
      <c r="BH25" s="498">
        <v>58744</v>
      </c>
      <c r="BI25" s="498">
        <v>61788</v>
      </c>
      <c r="BJ25" s="500">
        <v>64103</v>
      </c>
      <c r="BK25" s="498">
        <v>64435</v>
      </c>
      <c r="BL25" s="498">
        <v>63219</v>
      </c>
      <c r="BM25" s="498">
        <v>61299</v>
      </c>
      <c r="BN25" s="500">
        <v>56942</v>
      </c>
      <c r="BO25" s="498">
        <v>56311</v>
      </c>
      <c r="BP25" s="498">
        <v>56773</v>
      </c>
      <c r="BQ25" s="498">
        <v>57409</v>
      </c>
      <c r="BR25" s="498">
        <v>58257</v>
      </c>
      <c r="BS25" s="499">
        <v>59406</v>
      </c>
      <c r="BT25" s="498">
        <v>61350</v>
      </c>
      <c r="BU25" s="498">
        <v>61587</v>
      </c>
      <c r="BV25" s="498">
        <v>62124</v>
      </c>
      <c r="BW25" s="499">
        <v>64193</v>
      </c>
      <c r="BX25" s="498">
        <v>72064</v>
      </c>
      <c r="BY25" s="498">
        <v>75317</v>
      </c>
      <c r="BZ25" s="500">
        <v>77179</v>
      </c>
      <c r="CA25" s="498">
        <v>79035</v>
      </c>
      <c r="CB25" s="498">
        <v>81063</v>
      </c>
      <c r="CC25" s="498">
        <v>81183</v>
      </c>
    </row>
    <row r="26" spans="1:81">
      <c r="A26" s="65" t="s">
        <v>194</v>
      </c>
      <c r="B26" s="449" t="s">
        <v>195</v>
      </c>
      <c r="C26" s="497"/>
      <c r="D26" s="497"/>
      <c r="E26" s="497"/>
      <c r="F26" s="497"/>
      <c r="G26" s="497"/>
      <c r="H26" s="497"/>
      <c r="I26" s="497"/>
      <c r="J26" s="497"/>
      <c r="K26" s="497"/>
      <c r="L26" s="497"/>
      <c r="M26" s="497"/>
      <c r="N26" s="497"/>
      <c r="O26" s="497"/>
      <c r="P26" s="497"/>
      <c r="Q26" s="497"/>
      <c r="R26" s="497"/>
      <c r="S26" s="497"/>
      <c r="T26" s="497"/>
      <c r="U26" s="497"/>
      <c r="V26" s="497"/>
      <c r="W26" s="497"/>
      <c r="X26" s="497"/>
      <c r="Y26" s="497"/>
      <c r="Z26" s="497"/>
      <c r="AA26" s="497"/>
      <c r="AB26" s="497"/>
      <c r="AC26" s="497"/>
      <c r="AD26" s="497"/>
      <c r="AE26" s="497"/>
      <c r="AF26" s="497"/>
      <c r="AG26" s="497"/>
      <c r="AH26" s="497"/>
      <c r="AI26" s="497"/>
      <c r="AJ26" s="497"/>
      <c r="AK26" s="497"/>
      <c r="AL26" s="497"/>
      <c r="AM26" s="497"/>
      <c r="AN26" s="497"/>
      <c r="AO26" s="497"/>
      <c r="AP26" s="497"/>
      <c r="AQ26" s="497"/>
      <c r="AR26" s="497"/>
      <c r="AS26" s="497"/>
      <c r="AT26" s="497"/>
      <c r="AU26" s="497"/>
      <c r="AV26" s="497"/>
      <c r="AW26" s="497"/>
      <c r="AX26" s="497"/>
      <c r="AY26" s="497"/>
      <c r="AZ26" s="497"/>
      <c r="BA26" s="497"/>
      <c r="BB26" s="497"/>
      <c r="BC26" s="514">
        <v>3915</v>
      </c>
      <c r="BD26" s="514">
        <v>3709</v>
      </c>
      <c r="BE26" s="514">
        <v>2647</v>
      </c>
      <c r="BF26" s="518">
        <v>2130</v>
      </c>
      <c r="BG26" s="498">
        <v>1980</v>
      </c>
      <c r="BH26" s="498">
        <v>1788</v>
      </c>
      <c r="BI26" s="498">
        <v>1708</v>
      </c>
      <c r="BJ26" s="500">
        <v>1371</v>
      </c>
      <c r="BK26" s="498">
        <v>1451</v>
      </c>
      <c r="BL26" s="498">
        <v>1664</v>
      </c>
      <c r="BM26" s="498">
        <v>2052</v>
      </c>
      <c r="BN26" s="500">
        <v>6014</v>
      </c>
      <c r="BO26" s="498">
        <v>6053</v>
      </c>
      <c r="BP26" s="498">
        <v>6091</v>
      </c>
      <c r="BQ26" s="498">
        <v>6185</v>
      </c>
      <c r="BR26" s="498">
        <v>5606</v>
      </c>
      <c r="BS26" s="499">
        <v>5584</v>
      </c>
      <c r="BT26" s="498">
        <v>5537</v>
      </c>
      <c r="BU26" s="498">
        <v>6973</v>
      </c>
      <c r="BV26" s="498">
        <v>8185</v>
      </c>
      <c r="BW26" s="499">
        <v>8038</v>
      </c>
      <c r="BX26" s="498">
        <v>2898</v>
      </c>
      <c r="BY26" s="498">
        <v>2092</v>
      </c>
      <c r="BZ26" s="500">
        <v>2258</v>
      </c>
      <c r="CA26" s="498">
        <v>2221</v>
      </c>
      <c r="CB26" s="498">
        <v>2206</v>
      </c>
      <c r="CC26" s="498">
        <v>3129</v>
      </c>
    </row>
    <row r="27" spans="1:81">
      <c r="A27" s="65" t="s">
        <v>196</v>
      </c>
      <c r="B27" s="449" t="s">
        <v>197</v>
      </c>
      <c r="C27" s="497"/>
      <c r="D27" s="497"/>
      <c r="E27" s="497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7"/>
      <c r="T27" s="497"/>
      <c r="U27" s="497"/>
      <c r="V27" s="497"/>
      <c r="W27" s="497"/>
      <c r="X27" s="497"/>
      <c r="Y27" s="497"/>
      <c r="Z27" s="497"/>
      <c r="AA27" s="497"/>
      <c r="AB27" s="497"/>
      <c r="AC27" s="497"/>
      <c r="AD27" s="497"/>
      <c r="AE27" s="497"/>
      <c r="AF27" s="497"/>
      <c r="AG27" s="497"/>
      <c r="AH27" s="497"/>
      <c r="AI27" s="497"/>
      <c r="AJ27" s="497"/>
      <c r="AK27" s="497"/>
      <c r="AL27" s="497"/>
      <c r="AM27" s="497"/>
      <c r="AN27" s="497"/>
      <c r="AO27" s="497"/>
      <c r="AP27" s="497"/>
      <c r="AQ27" s="497"/>
      <c r="AR27" s="497"/>
      <c r="AS27" s="497"/>
      <c r="AT27" s="497"/>
      <c r="AU27" s="497"/>
      <c r="AV27" s="497"/>
      <c r="AW27" s="497"/>
      <c r="AX27" s="497"/>
      <c r="AY27" s="497"/>
      <c r="AZ27" s="497"/>
      <c r="BA27" s="497"/>
      <c r="BB27" s="497"/>
      <c r="BC27" s="514">
        <v>691</v>
      </c>
      <c r="BD27" s="514">
        <v>785</v>
      </c>
      <c r="BE27" s="514">
        <v>888</v>
      </c>
      <c r="BF27" s="518">
        <v>1055</v>
      </c>
      <c r="BG27" s="498">
        <v>1174</v>
      </c>
      <c r="BH27" s="498">
        <v>970</v>
      </c>
      <c r="BI27" s="498">
        <v>1010</v>
      </c>
      <c r="BJ27" s="500">
        <v>1010</v>
      </c>
      <c r="BK27" s="498">
        <v>980</v>
      </c>
      <c r="BL27" s="498">
        <v>1018</v>
      </c>
      <c r="BM27" s="498">
        <v>847</v>
      </c>
      <c r="BN27" s="500">
        <v>924</v>
      </c>
      <c r="BO27" s="498">
        <v>995</v>
      </c>
      <c r="BP27" s="498">
        <v>1061</v>
      </c>
      <c r="BQ27" s="498">
        <v>1125</v>
      </c>
      <c r="BR27" s="498">
        <v>1026</v>
      </c>
      <c r="BS27" s="499">
        <v>1080</v>
      </c>
      <c r="BT27" s="498">
        <v>1131</v>
      </c>
      <c r="BU27" s="498">
        <v>934</v>
      </c>
      <c r="BV27" s="498">
        <v>955</v>
      </c>
      <c r="BW27" s="499">
        <v>998</v>
      </c>
      <c r="BX27" s="498">
        <v>889</v>
      </c>
      <c r="BY27" s="498">
        <v>960</v>
      </c>
      <c r="BZ27" s="500">
        <v>984</v>
      </c>
      <c r="CA27" s="498">
        <v>998</v>
      </c>
      <c r="CB27" s="498">
        <v>891</v>
      </c>
      <c r="CC27" s="498">
        <v>943</v>
      </c>
    </row>
    <row r="28" spans="1:81">
      <c r="A28" s="65" t="s">
        <v>198</v>
      </c>
      <c r="B28" s="449" t="s">
        <v>198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7"/>
      <c r="T28" s="497"/>
      <c r="U28" s="497"/>
      <c r="V28" s="497"/>
      <c r="W28" s="497"/>
      <c r="X28" s="497"/>
      <c r="Y28" s="497"/>
      <c r="Z28" s="497"/>
      <c r="AA28" s="497"/>
      <c r="AB28" s="497"/>
      <c r="AC28" s="497"/>
      <c r="AD28" s="497"/>
      <c r="AE28" s="497"/>
      <c r="AF28" s="497"/>
      <c r="AG28" s="497"/>
      <c r="AH28" s="497"/>
      <c r="AI28" s="497"/>
      <c r="AJ28" s="497"/>
      <c r="AK28" s="497"/>
      <c r="AL28" s="497"/>
      <c r="AM28" s="497"/>
      <c r="AN28" s="497"/>
      <c r="AO28" s="497"/>
      <c r="AP28" s="497"/>
      <c r="AQ28" s="497"/>
      <c r="AR28" s="497"/>
      <c r="AS28" s="497"/>
      <c r="AT28" s="497"/>
      <c r="AU28" s="497"/>
      <c r="AV28" s="497"/>
      <c r="AW28" s="497"/>
      <c r="AX28" s="497"/>
      <c r="AY28" s="497"/>
      <c r="AZ28" s="497"/>
      <c r="BA28" s="497"/>
      <c r="BB28" s="497"/>
      <c r="BC28" s="514">
        <v>0</v>
      </c>
      <c r="BD28" s="514">
        <v>3</v>
      </c>
      <c r="BE28" s="514">
        <v>2</v>
      </c>
      <c r="BF28" s="518">
        <v>2</v>
      </c>
      <c r="BG28" s="498">
        <v>2</v>
      </c>
      <c r="BH28" s="498">
        <v>2</v>
      </c>
      <c r="BI28" s="498">
        <v>2</v>
      </c>
      <c r="BJ28" s="500">
        <v>2</v>
      </c>
      <c r="BK28" s="498">
        <v>2</v>
      </c>
      <c r="BL28" s="498">
        <v>2</v>
      </c>
      <c r="BM28" s="498">
        <v>2</v>
      </c>
      <c r="BN28" s="500">
        <v>2</v>
      </c>
      <c r="BO28" s="498">
        <v>3</v>
      </c>
      <c r="BP28" s="498">
        <v>3</v>
      </c>
      <c r="BQ28" s="498">
        <v>3</v>
      </c>
      <c r="BR28" s="498">
        <v>3</v>
      </c>
      <c r="BS28" s="499">
        <v>3</v>
      </c>
      <c r="BT28" s="498">
        <v>3</v>
      </c>
      <c r="BU28" s="498">
        <v>3</v>
      </c>
      <c r="BV28" s="498">
        <v>3</v>
      </c>
      <c r="BW28" s="499">
        <v>3</v>
      </c>
      <c r="BX28" s="498">
        <v>3</v>
      </c>
      <c r="BY28" s="498">
        <v>3</v>
      </c>
      <c r="BZ28" s="500">
        <v>3</v>
      </c>
      <c r="CA28" s="498">
        <v>1</v>
      </c>
      <c r="CB28" s="498">
        <v>2</v>
      </c>
      <c r="CC28" s="498">
        <v>2</v>
      </c>
    </row>
    <row r="29" spans="1:81">
      <c r="A29" s="61" t="s">
        <v>199</v>
      </c>
      <c r="B29" s="502" t="s">
        <v>200</v>
      </c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  <c r="AA29" s="497"/>
      <c r="AB29" s="497"/>
      <c r="AC29" s="497"/>
      <c r="AD29" s="497"/>
      <c r="AE29" s="497"/>
      <c r="AF29" s="497"/>
      <c r="AG29" s="497"/>
      <c r="AH29" s="497"/>
      <c r="AI29" s="497"/>
      <c r="AJ29" s="497"/>
      <c r="AK29" s="497"/>
      <c r="AL29" s="497"/>
      <c r="AM29" s="497"/>
      <c r="AN29" s="497"/>
      <c r="AO29" s="497"/>
      <c r="AP29" s="497"/>
      <c r="AQ29" s="497"/>
      <c r="AR29" s="497"/>
      <c r="AS29" s="497"/>
      <c r="AT29" s="497"/>
      <c r="AU29" s="497"/>
      <c r="AV29" s="497"/>
      <c r="AW29" s="497"/>
      <c r="AX29" s="497"/>
      <c r="AY29" s="497"/>
      <c r="AZ29" s="497"/>
      <c r="BA29" s="497"/>
      <c r="BB29" s="497"/>
      <c r="BC29" s="514">
        <f t="shared" ref="BC29:BP29" si="41">SUM(BC30:BC32)</f>
        <v>-874</v>
      </c>
      <c r="BD29" s="514">
        <f t="shared" si="41"/>
        <v>-938</v>
      </c>
      <c r="BE29" s="514">
        <f t="shared" si="41"/>
        <v>-1004</v>
      </c>
      <c r="BF29" s="518">
        <f t="shared" si="41"/>
        <v>-1087</v>
      </c>
      <c r="BG29" s="498">
        <f t="shared" si="41"/>
        <v>-1155</v>
      </c>
      <c r="BH29" s="498">
        <f t="shared" si="41"/>
        <v>-914</v>
      </c>
      <c r="BI29" s="498">
        <f t="shared" si="41"/>
        <v>-948</v>
      </c>
      <c r="BJ29" s="500">
        <f t="shared" si="41"/>
        <v>-956</v>
      </c>
      <c r="BK29" s="498">
        <f t="shared" si="41"/>
        <v>-1010</v>
      </c>
      <c r="BL29" s="498">
        <f t="shared" si="41"/>
        <v>-1122</v>
      </c>
      <c r="BM29" s="498">
        <f t="shared" si="41"/>
        <v>-971</v>
      </c>
      <c r="BN29" s="500">
        <f t="shared" si="41"/>
        <v>-1077</v>
      </c>
      <c r="BO29" s="498">
        <f t="shared" si="41"/>
        <v>-1096</v>
      </c>
      <c r="BP29" s="498">
        <f t="shared" si="41"/>
        <v>-1161</v>
      </c>
      <c r="BQ29" s="498">
        <f>SUM(BQ30:BQ32)</f>
        <v>-1215</v>
      </c>
      <c r="BR29" s="498">
        <f>SUM(BR30:BR32)</f>
        <v>-983</v>
      </c>
      <c r="BS29" s="499">
        <f>SUM(BS30:BS32)</f>
        <v>-1015</v>
      </c>
      <c r="BT29" s="498">
        <f t="shared" ref="BT29:BU29" si="42">SUM(BT30:BT32)</f>
        <v>-1047</v>
      </c>
      <c r="BU29" s="498">
        <f t="shared" si="42"/>
        <v>-826</v>
      </c>
      <c r="BV29" s="498">
        <f t="shared" ref="BV29" si="43">SUM(BV30:BV32)</f>
        <v>-880</v>
      </c>
      <c r="BW29" s="499">
        <f t="shared" ref="BW29:CB29" si="44">SUM(BW30:BW32)</f>
        <v>-906</v>
      </c>
      <c r="BX29" s="498">
        <f t="shared" si="44"/>
        <v>-774</v>
      </c>
      <c r="BY29" s="498">
        <f t="shared" si="44"/>
        <v>-831</v>
      </c>
      <c r="BZ29" s="500">
        <f t="shared" si="44"/>
        <v>-888</v>
      </c>
      <c r="CA29" s="498">
        <f t="shared" si="44"/>
        <v>-908</v>
      </c>
      <c r="CB29" s="498">
        <f t="shared" si="44"/>
        <v>-766</v>
      </c>
      <c r="CC29" s="498">
        <f t="shared" ref="CC29" si="45">SUM(CC30:CC32)</f>
        <v>-800</v>
      </c>
    </row>
    <row r="30" spans="1:81">
      <c r="A30" s="65" t="s">
        <v>201</v>
      </c>
      <c r="B30" s="449" t="s">
        <v>202</v>
      </c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497"/>
      <c r="AI30" s="497"/>
      <c r="AJ30" s="497"/>
      <c r="AK30" s="497"/>
      <c r="AL30" s="497"/>
      <c r="AM30" s="497"/>
      <c r="AN30" s="497"/>
      <c r="AO30" s="497"/>
      <c r="AP30" s="497"/>
      <c r="AQ30" s="497"/>
      <c r="AR30" s="497"/>
      <c r="AS30" s="497"/>
      <c r="AT30" s="497"/>
      <c r="AU30" s="497"/>
      <c r="AV30" s="497"/>
      <c r="AW30" s="497"/>
      <c r="AX30" s="497"/>
      <c r="AY30" s="497"/>
      <c r="AZ30" s="497"/>
      <c r="BA30" s="497"/>
      <c r="BB30" s="497"/>
      <c r="BC30" s="514">
        <v>-64</v>
      </c>
      <c r="BD30" s="514">
        <v>-80</v>
      </c>
      <c r="BE30" s="514">
        <v>-120</v>
      </c>
      <c r="BF30" s="518">
        <v>-150</v>
      </c>
      <c r="BG30" s="498">
        <v>-144</v>
      </c>
      <c r="BH30" s="498">
        <v>-128</v>
      </c>
      <c r="BI30" s="498">
        <v>-117</v>
      </c>
      <c r="BJ30" s="500">
        <v>-107</v>
      </c>
      <c r="BK30" s="498">
        <v>-122</v>
      </c>
      <c r="BL30" s="498">
        <v>-134</v>
      </c>
      <c r="BM30" s="498">
        <v>-162</v>
      </c>
      <c r="BN30" s="500">
        <v>-191</v>
      </c>
      <c r="BO30" s="498">
        <v>-175</v>
      </c>
      <c r="BP30" s="498">
        <v>-177</v>
      </c>
      <c r="BQ30" s="498">
        <v>-185</v>
      </c>
      <c r="BR30" s="498">
        <v>-128</v>
      </c>
      <c r="BS30" s="499">
        <v>-133</v>
      </c>
      <c r="BT30" s="498">
        <v>-137</v>
      </c>
      <c r="BU30" s="498">
        <v>-103</v>
      </c>
      <c r="BV30" s="498">
        <v>-105</v>
      </c>
      <c r="BW30" s="499">
        <v>-98</v>
      </c>
      <c r="BX30" s="498">
        <v>-93</v>
      </c>
      <c r="BY30" s="498">
        <v>-102</v>
      </c>
      <c r="BZ30" s="500">
        <v>-109</v>
      </c>
      <c r="CA30" s="498">
        <v>-104</v>
      </c>
      <c r="CB30" s="498">
        <v>-102</v>
      </c>
      <c r="CC30" s="498">
        <v>-97</v>
      </c>
    </row>
    <row r="31" spans="1:81">
      <c r="A31" s="65" t="s">
        <v>203</v>
      </c>
      <c r="B31" s="449" t="s">
        <v>204</v>
      </c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497"/>
      <c r="AI31" s="497"/>
      <c r="AJ31" s="497"/>
      <c r="AK31" s="497"/>
      <c r="AL31" s="497"/>
      <c r="AM31" s="497"/>
      <c r="AN31" s="497"/>
      <c r="AO31" s="497"/>
      <c r="AP31" s="497"/>
      <c r="AQ31" s="497"/>
      <c r="AR31" s="497"/>
      <c r="AS31" s="497"/>
      <c r="AT31" s="497"/>
      <c r="AU31" s="497"/>
      <c r="AV31" s="497"/>
      <c r="AW31" s="497"/>
      <c r="AX31" s="497"/>
      <c r="AY31" s="497"/>
      <c r="AZ31" s="497"/>
      <c r="BA31" s="497"/>
      <c r="BB31" s="497"/>
      <c r="BC31" s="514">
        <v>-298</v>
      </c>
      <c r="BD31" s="514">
        <v>-279</v>
      </c>
      <c r="BE31" s="514">
        <v>-229</v>
      </c>
      <c r="BF31" s="518">
        <v>-182</v>
      </c>
      <c r="BG31" s="498">
        <v>-173</v>
      </c>
      <c r="BH31" s="498">
        <v>-149</v>
      </c>
      <c r="BI31" s="498">
        <v>-143</v>
      </c>
      <c r="BJ31" s="500">
        <v>-140</v>
      </c>
      <c r="BK31" s="498">
        <v>-192</v>
      </c>
      <c r="BL31" s="498">
        <v>-229</v>
      </c>
      <c r="BM31" s="498">
        <v>-223</v>
      </c>
      <c r="BN31" s="500">
        <v>-292</v>
      </c>
      <c r="BO31" s="498">
        <v>-270</v>
      </c>
      <c r="BP31" s="498">
        <v>-280</v>
      </c>
      <c r="BQ31" s="498">
        <v>-281</v>
      </c>
      <c r="BR31" s="498">
        <v>-200</v>
      </c>
      <c r="BS31" s="499">
        <v>-179</v>
      </c>
      <c r="BT31" s="498">
        <v>-161</v>
      </c>
      <c r="BU31" s="498">
        <v>-139</v>
      </c>
      <c r="BV31" s="498">
        <v>-172</v>
      </c>
      <c r="BW31" s="499">
        <v>-165</v>
      </c>
      <c r="BX31" s="498">
        <v>-143</v>
      </c>
      <c r="BY31" s="498">
        <v>-140</v>
      </c>
      <c r="BZ31" s="500">
        <v>-165</v>
      </c>
      <c r="CA31" s="498">
        <v>-161</v>
      </c>
      <c r="CB31" s="498">
        <v>-140</v>
      </c>
      <c r="CC31" s="498">
        <v>-152</v>
      </c>
    </row>
    <row r="32" spans="1:81">
      <c r="A32" s="65" t="s">
        <v>205</v>
      </c>
      <c r="B32" s="449" t="s">
        <v>206</v>
      </c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497"/>
      <c r="AI32" s="497"/>
      <c r="AJ32" s="497"/>
      <c r="AK32" s="497"/>
      <c r="AL32" s="497"/>
      <c r="AM32" s="497"/>
      <c r="AN32" s="497"/>
      <c r="AO32" s="497"/>
      <c r="AP32" s="497"/>
      <c r="AQ32" s="497"/>
      <c r="AR32" s="497"/>
      <c r="AS32" s="497"/>
      <c r="AT32" s="497"/>
      <c r="AU32" s="497"/>
      <c r="AV32" s="497"/>
      <c r="AW32" s="497"/>
      <c r="AX32" s="497"/>
      <c r="AY32" s="497"/>
      <c r="AZ32" s="497"/>
      <c r="BA32" s="497"/>
      <c r="BB32" s="497"/>
      <c r="BC32" s="514">
        <v>-512</v>
      </c>
      <c r="BD32" s="514">
        <v>-579</v>
      </c>
      <c r="BE32" s="514">
        <v>-655</v>
      </c>
      <c r="BF32" s="518">
        <v>-755</v>
      </c>
      <c r="BG32" s="498">
        <v>-838</v>
      </c>
      <c r="BH32" s="498">
        <v>-637</v>
      </c>
      <c r="BI32" s="498">
        <v>-688</v>
      </c>
      <c r="BJ32" s="500">
        <v>-709</v>
      </c>
      <c r="BK32" s="498">
        <v>-696</v>
      </c>
      <c r="BL32" s="498">
        <v>-759</v>
      </c>
      <c r="BM32" s="498">
        <v>-586</v>
      </c>
      <c r="BN32" s="500">
        <v>-594</v>
      </c>
      <c r="BO32" s="498">
        <v>-651</v>
      </c>
      <c r="BP32" s="498">
        <v>-704</v>
      </c>
      <c r="BQ32" s="498">
        <v>-749</v>
      </c>
      <c r="BR32" s="498">
        <v>-655</v>
      </c>
      <c r="BS32" s="499">
        <v>-703</v>
      </c>
      <c r="BT32" s="498">
        <v>-749</v>
      </c>
      <c r="BU32" s="498">
        <v>-584</v>
      </c>
      <c r="BV32" s="498">
        <v>-603</v>
      </c>
      <c r="BW32" s="499">
        <v>-643</v>
      </c>
      <c r="BX32" s="498">
        <v>-538</v>
      </c>
      <c r="BY32" s="498">
        <v>-589</v>
      </c>
      <c r="BZ32" s="500">
        <v>-614</v>
      </c>
      <c r="CA32" s="498">
        <v>-643</v>
      </c>
      <c r="CB32" s="498">
        <v>-524</v>
      </c>
      <c r="CC32" s="498">
        <v>-551</v>
      </c>
    </row>
    <row r="33" spans="1:81">
      <c r="A33" s="65" t="s">
        <v>198</v>
      </c>
      <c r="B33" s="449" t="s">
        <v>198</v>
      </c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497"/>
      <c r="AI33" s="497"/>
      <c r="AJ33" s="497"/>
      <c r="AK33" s="497"/>
      <c r="AL33" s="497"/>
      <c r="AM33" s="497"/>
      <c r="AN33" s="497"/>
      <c r="AO33" s="497"/>
      <c r="AP33" s="497"/>
      <c r="AQ33" s="497"/>
      <c r="AR33" s="497"/>
      <c r="AS33" s="497"/>
      <c r="AT33" s="497"/>
      <c r="AU33" s="497"/>
      <c r="AV33" s="497"/>
      <c r="AW33" s="497"/>
      <c r="AX33" s="497"/>
      <c r="AY33" s="497"/>
      <c r="AZ33" s="497"/>
      <c r="BA33" s="497"/>
      <c r="BB33" s="497"/>
      <c r="BC33" s="514">
        <v>0</v>
      </c>
      <c r="BD33" s="514">
        <v>0</v>
      </c>
      <c r="BE33" s="514">
        <v>0</v>
      </c>
      <c r="BF33" s="518">
        <v>0</v>
      </c>
      <c r="BG33" s="498">
        <v>0</v>
      </c>
      <c r="BH33" s="498">
        <v>0</v>
      </c>
      <c r="BI33" s="498">
        <v>0</v>
      </c>
      <c r="BJ33" s="500">
        <v>0</v>
      </c>
      <c r="BK33" s="498">
        <v>0</v>
      </c>
      <c r="BL33" s="498">
        <v>0</v>
      </c>
      <c r="BM33" s="498">
        <v>0</v>
      </c>
      <c r="BN33" s="500">
        <v>0</v>
      </c>
      <c r="BO33" s="498">
        <v>0</v>
      </c>
      <c r="BP33" s="498">
        <v>0</v>
      </c>
      <c r="BQ33" s="498">
        <v>0</v>
      </c>
      <c r="BR33" s="498">
        <v>0</v>
      </c>
      <c r="BS33" s="499">
        <v>0</v>
      </c>
      <c r="BT33" s="498">
        <v>0</v>
      </c>
      <c r="BU33" s="498">
        <v>0</v>
      </c>
      <c r="BV33" s="498">
        <v>0</v>
      </c>
      <c r="BW33" s="499">
        <v>0</v>
      </c>
      <c r="BX33" s="498">
        <v>0</v>
      </c>
      <c r="BY33" s="498">
        <v>0</v>
      </c>
      <c r="BZ33" s="500">
        <v>0</v>
      </c>
      <c r="CA33" s="498">
        <v>0</v>
      </c>
      <c r="CB33" s="498">
        <v>0</v>
      </c>
      <c r="CC33" s="498">
        <v>0</v>
      </c>
    </row>
    <row r="34" spans="1:81">
      <c r="A34" s="61" t="s">
        <v>207</v>
      </c>
      <c r="B34" s="502" t="s">
        <v>208</v>
      </c>
      <c r="C34" s="497"/>
      <c r="D34" s="497"/>
      <c r="E34" s="497"/>
      <c r="F34" s="497"/>
      <c r="G34" s="497"/>
      <c r="H34" s="497"/>
      <c r="I34" s="497"/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497"/>
      <c r="AI34" s="497"/>
      <c r="AJ34" s="497"/>
      <c r="AK34" s="497"/>
      <c r="AL34" s="497"/>
      <c r="AM34" s="497"/>
      <c r="AN34" s="497"/>
      <c r="AO34" s="497"/>
      <c r="AP34" s="497"/>
      <c r="AQ34" s="497"/>
      <c r="AR34" s="497"/>
      <c r="AS34" s="497"/>
      <c r="AT34" s="497"/>
      <c r="AU34" s="497"/>
      <c r="AV34" s="497"/>
      <c r="AW34" s="497"/>
      <c r="AX34" s="497"/>
      <c r="AY34" s="497"/>
      <c r="AZ34" s="497"/>
      <c r="BA34" s="497"/>
      <c r="BB34" s="497"/>
      <c r="BC34" s="514">
        <f t="shared" ref="BC34:BP34" si="46">SUM(BC35:BC38)</f>
        <v>50066</v>
      </c>
      <c r="BD34" s="514">
        <f t="shared" si="46"/>
        <v>51671</v>
      </c>
      <c r="BE34" s="514">
        <f t="shared" si="46"/>
        <v>52760</v>
      </c>
      <c r="BF34" s="518">
        <f t="shared" si="46"/>
        <v>54746</v>
      </c>
      <c r="BG34" s="498">
        <f t="shared" si="46"/>
        <v>57450</v>
      </c>
      <c r="BH34" s="498">
        <f t="shared" si="46"/>
        <v>60590</v>
      </c>
      <c r="BI34" s="498">
        <f t="shared" si="46"/>
        <v>63560</v>
      </c>
      <c r="BJ34" s="500">
        <f t="shared" si="46"/>
        <v>65530</v>
      </c>
      <c r="BK34" s="498">
        <f t="shared" si="46"/>
        <v>65858</v>
      </c>
      <c r="BL34" s="498">
        <f t="shared" si="46"/>
        <v>64781</v>
      </c>
      <c r="BM34" s="498">
        <f t="shared" si="46"/>
        <v>63229</v>
      </c>
      <c r="BN34" s="500">
        <f t="shared" si="46"/>
        <v>62805</v>
      </c>
      <c r="BO34" s="498">
        <f t="shared" si="46"/>
        <v>62266</v>
      </c>
      <c r="BP34" s="498">
        <f t="shared" si="46"/>
        <v>62767</v>
      </c>
      <c r="BQ34" s="498">
        <f>SUM(BQ35:BQ38)</f>
        <v>63507</v>
      </c>
      <c r="BR34" s="498">
        <f>SUM(BR35:BR38)</f>
        <v>63909</v>
      </c>
      <c r="BS34" s="499">
        <f>SUM(BS35:BS38)</f>
        <v>65058</v>
      </c>
      <c r="BT34" s="498">
        <f t="shared" ref="BT34:BU34" si="47">SUM(BT35:BT38)</f>
        <v>66974</v>
      </c>
      <c r="BU34" s="498">
        <f t="shared" si="47"/>
        <v>68671</v>
      </c>
      <c r="BV34" s="498">
        <f t="shared" ref="BV34" si="48">SUM(BV35:BV38)</f>
        <v>70387</v>
      </c>
      <c r="BW34" s="499">
        <f t="shared" ref="BW34:CB34" si="49">SUM(BW35:BW38)</f>
        <v>72326</v>
      </c>
      <c r="BX34" s="498">
        <f t="shared" si="49"/>
        <v>75080</v>
      </c>
      <c r="BY34" s="498">
        <f t="shared" si="49"/>
        <v>77541</v>
      </c>
      <c r="BZ34" s="500">
        <f t="shared" si="49"/>
        <v>79536</v>
      </c>
      <c r="CA34" s="498">
        <f t="shared" si="49"/>
        <v>81347</v>
      </c>
      <c r="CB34" s="498">
        <f t="shared" si="49"/>
        <v>83396</v>
      </c>
      <c r="CC34" s="498">
        <f t="shared" ref="CC34" si="50">SUM(CC35:CC38)</f>
        <v>84457</v>
      </c>
    </row>
    <row r="35" spans="1:81">
      <c r="A35" s="65" t="s">
        <v>192</v>
      </c>
      <c r="B35" s="449" t="s">
        <v>193</v>
      </c>
      <c r="C35" s="497"/>
      <c r="D35" s="497"/>
      <c r="E35" s="497"/>
      <c r="F35" s="497"/>
      <c r="G35" s="497"/>
      <c r="H35" s="497"/>
      <c r="I35" s="497"/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497"/>
      <c r="AI35" s="497"/>
      <c r="AJ35" s="497"/>
      <c r="AK35" s="497"/>
      <c r="AL35" s="497"/>
      <c r="AM35" s="497"/>
      <c r="AN35" s="497"/>
      <c r="AO35" s="497"/>
      <c r="AP35" s="497"/>
      <c r="AQ35" s="497"/>
      <c r="AR35" s="497"/>
      <c r="AS35" s="497"/>
      <c r="AT35" s="497"/>
      <c r="AU35" s="497"/>
      <c r="AV35" s="497"/>
      <c r="AW35" s="497"/>
      <c r="AX35" s="497"/>
      <c r="AY35" s="497"/>
      <c r="AZ35" s="497"/>
      <c r="BA35" s="497"/>
      <c r="BB35" s="497"/>
      <c r="BC35" s="514">
        <f t="shared" ref="BC35:BS38" si="51">BC25+BC30</f>
        <v>46270</v>
      </c>
      <c r="BD35" s="514">
        <f t="shared" si="51"/>
        <v>48032</v>
      </c>
      <c r="BE35" s="514">
        <f t="shared" si="51"/>
        <v>50107</v>
      </c>
      <c r="BF35" s="518">
        <f t="shared" si="51"/>
        <v>52496</v>
      </c>
      <c r="BG35" s="498">
        <f t="shared" si="51"/>
        <v>55305</v>
      </c>
      <c r="BH35" s="498">
        <f t="shared" si="51"/>
        <v>58616</v>
      </c>
      <c r="BI35" s="498">
        <f t="shared" si="51"/>
        <v>61671</v>
      </c>
      <c r="BJ35" s="500">
        <f t="shared" si="51"/>
        <v>63996</v>
      </c>
      <c r="BK35" s="498">
        <f t="shared" si="51"/>
        <v>64313</v>
      </c>
      <c r="BL35" s="498">
        <f t="shared" si="51"/>
        <v>63085</v>
      </c>
      <c r="BM35" s="498">
        <f t="shared" si="51"/>
        <v>61137</v>
      </c>
      <c r="BN35" s="500">
        <f t="shared" si="51"/>
        <v>56751</v>
      </c>
      <c r="BO35" s="498">
        <f t="shared" si="51"/>
        <v>56136</v>
      </c>
      <c r="BP35" s="498">
        <f t="shared" si="51"/>
        <v>56596</v>
      </c>
      <c r="BQ35" s="498">
        <f t="shared" si="51"/>
        <v>57224</v>
      </c>
      <c r="BR35" s="498">
        <f t="shared" si="51"/>
        <v>58129</v>
      </c>
      <c r="BS35" s="499">
        <f t="shared" si="51"/>
        <v>59273</v>
      </c>
      <c r="BT35" s="498">
        <f t="shared" ref="BT35:BU35" si="52">BT25+BT30</f>
        <v>61213</v>
      </c>
      <c r="BU35" s="498">
        <f t="shared" si="52"/>
        <v>61484</v>
      </c>
      <c r="BV35" s="498">
        <f t="shared" ref="BV35:BW35" si="53">BV25+BV30</f>
        <v>62019</v>
      </c>
      <c r="BW35" s="499">
        <f t="shared" si="53"/>
        <v>64095</v>
      </c>
      <c r="BX35" s="498">
        <f t="shared" ref="BX35:BY35" si="54">BX25+BX30</f>
        <v>71971</v>
      </c>
      <c r="BY35" s="498">
        <f t="shared" si="54"/>
        <v>75215</v>
      </c>
      <c r="BZ35" s="500">
        <f t="shared" ref="BZ35:CB35" si="55">BZ25+BZ30</f>
        <v>77070</v>
      </c>
      <c r="CA35" s="498">
        <f t="shared" si="55"/>
        <v>78931</v>
      </c>
      <c r="CB35" s="498">
        <f t="shared" si="55"/>
        <v>80961</v>
      </c>
      <c r="CC35" s="498">
        <f t="shared" ref="CC35" si="56">CC25+CC30</f>
        <v>81086</v>
      </c>
    </row>
    <row r="36" spans="1:81">
      <c r="A36" s="65" t="s">
        <v>194</v>
      </c>
      <c r="B36" s="449" t="s">
        <v>195</v>
      </c>
      <c r="C36" s="497"/>
      <c r="D36" s="497"/>
      <c r="E36" s="497"/>
      <c r="F36" s="497"/>
      <c r="G36" s="497"/>
      <c r="H36" s="497"/>
      <c r="I36" s="497"/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497"/>
      <c r="AI36" s="497"/>
      <c r="AJ36" s="497"/>
      <c r="AK36" s="497"/>
      <c r="AL36" s="497"/>
      <c r="AM36" s="497"/>
      <c r="AN36" s="497"/>
      <c r="AO36" s="497"/>
      <c r="AP36" s="497"/>
      <c r="AQ36" s="497"/>
      <c r="AR36" s="497"/>
      <c r="AS36" s="497"/>
      <c r="AT36" s="497"/>
      <c r="AU36" s="497"/>
      <c r="AV36" s="497"/>
      <c r="AW36" s="497"/>
      <c r="AX36" s="497"/>
      <c r="AY36" s="497"/>
      <c r="AZ36" s="497"/>
      <c r="BA36" s="497"/>
      <c r="BB36" s="497"/>
      <c r="BC36" s="514">
        <f t="shared" si="51"/>
        <v>3617</v>
      </c>
      <c r="BD36" s="514">
        <f t="shared" si="51"/>
        <v>3430</v>
      </c>
      <c r="BE36" s="514">
        <f t="shared" si="51"/>
        <v>2418</v>
      </c>
      <c r="BF36" s="518">
        <f t="shared" si="51"/>
        <v>1948</v>
      </c>
      <c r="BG36" s="498">
        <f t="shared" si="51"/>
        <v>1807</v>
      </c>
      <c r="BH36" s="498">
        <f t="shared" si="51"/>
        <v>1639</v>
      </c>
      <c r="BI36" s="498">
        <f t="shared" si="51"/>
        <v>1565</v>
      </c>
      <c r="BJ36" s="500">
        <f t="shared" si="51"/>
        <v>1231</v>
      </c>
      <c r="BK36" s="498">
        <f t="shared" si="51"/>
        <v>1259</v>
      </c>
      <c r="BL36" s="498">
        <f t="shared" si="51"/>
        <v>1435</v>
      </c>
      <c r="BM36" s="498">
        <f t="shared" si="51"/>
        <v>1829</v>
      </c>
      <c r="BN36" s="500">
        <f t="shared" si="51"/>
        <v>5722</v>
      </c>
      <c r="BO36" s="498">
        <f t="shared" si="51"/>
        <v>5783</v>
      </c>
      <c r="BP36" s="498">
        <f t="shared" si="51"/>
        <v>5811</v>
      </c>
      <c r="BQ36" s="498">
        <f t="shared" si="51"/>
        <v>5904</v>
      </c>
      <c r="BR36" s="498">
        <f t="shared" si="51"/>
        <v>5406</v>
      </c>
      <c r="BS36" s="499">
        <f t="shared" si="51"/>
        <v>5405</v>
      </c>
      <c r="BT36" s="498">
        <f t="shared" ref="BT36:BU36" si="57">BT26+BT31</f>
        <v>5376</v>
      </c>
      <c r="BU36" s="498">
        <f t="shared" si="57"/>
        <v>6834</v>
      </c>
      <c r="BV36" s="498">
        <f t="shared" ref="BV36:BW36" si="58">BV26+BV31</f>
        <v>8013</v>
      </c>
      <c r="BW36" s="499">
        <f t="shared" si="58"/>
        <v>7873</v>
      </c>
      <c r="BX36" s="498">
        <f t="shared" ref="BX36:BY36" si="59">BX26+BX31</f>
        <v>2755</v>
      </c>
      <c r="BY36" s="498">
        <f t="shared" si="59"/>
        <v>1952</v>
      </c>
      <c r="BZ36" s="500">
        <f t="shared" ref="BZ36:CB36" si="60">BZ26+BZ31</f>
        <v>2093</v>
      </c>
      <c r="CA36" s="498">
        <f t="shared" si="60"/>
        <v>2060</v>
      </c>
      <c r="CB36" s="498">
        <f t="shared" si="60"/>
        <v>2066</v>
      </c>
      <c r="CC36" s="498">
        <f t="shared" ref="CC36" si="61">CC26+CC31</f>
        <v>2977</v>
      </c>
    </row>
    <row r="37" spans="1:81">
      <c r="A37" s="65" t="s">
        <v>196</v>
      </c>
      <c r="B37" s="449" t="s">
        <v>197</v>
      </c>
      <c r="C37" s="497"/>
      <c r="D37" s="497"/>
      <c r="E37" s="497"/>
      <c r="F37" s="497"/>
      <c r="G37" s="497"/>
      <c r="H37" s="497"/>
      <c r="I37" s="497"/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497"/>
      <c r="AI37" s="497"/>
      <c r="AJ37" s="497"/>
      <c r="AK37" s="497"/>
      <c r="AL37" s="497"/>
      <c r="AM37" s="497"/>
      <c r="AN37" s="497"/>
      <c r="AO37" s="497"/>
      <c r="AP37" s="497"/>
      <c r="AQ37" s="497"/>
      <c r="AR37" s="497"/>
      <c r="AS37" s="497"/>
      <c r="AT37" s="497"/>
      <c r="AU37" s="497"/>
      <c r="AV37" s="497"/>
      <c r="AW37" s="497"/>
      <c r="AX37" s="497"/>
      <c r="AY37" s="497"/>
      <c r="AZ37" s="497"/>
      <c r="BA37" s="497"/>
      <c r="BB37" s="497"/>
      <c r="BC37" s="514">
        <f t="shared" si="51"/>
        <v>179</v>
      </c>
      <c r="BD37" s="514">
        <f t="shared" si="51"/>
        <v>206</v>
      </c>
      <c r="BE37" s="514">
        <f t="shared" si="51"/>
        <v>233</v>
      </c>
      <c r="BF37" s="518">
        <f t="shared" si="51"/>
        <v>300</v>
      </c>
      <c r="BG37" s="498">
        <f t="shared" si="51"/>
        <v>336</v>
      </c>
      <c r="BH37" s="498">
        <f t="shared" si="51"/>
        <v>333</v>
      </c>
      <c r="BI37" s="498">
        <f t="shared" si="51"/>
        <v>322</v>
      </c>
      <c r="BJ37" s="500">
        <f t="shared" si="51"/>
        <v>301</v>
      </c>
      <c r="BK37" s="498">
        <f t="shared" si="51"/>
        <v>284</v>
      </c>
      <c r="BL37" s="498">
        <f t="shared" si="51"/>
        <v>259</v>
      </c>
      <c r="BM37" s="498">
        <f t="shared" si="51"/>
        <v>261</v>
      </c>
      <c r="BN37" s="500">
        <f t="shared" si="51"/>
        <v>330</v>
      </c>
      <c r="BO37" s="498">
        <f t="shared" si="51"/>
        <v>344</v>
      </c>
      <c r="BP37" s="498">
        <f t="shared" si="51"/>
        <v>357</v>
      </c>
      <c r="BQ37" s="498">
        <f t="shared" si="51"/>
        <v>376</v>
      </c>
      <c r="BR37" s="498">
        <f t="shared" si="51"/>
        <v>371</v>
      </c>
      <c r="BS37" s="499">
        <f t="shared" si="51"/>
        <v>377</v>
      </c>
      <c r="BT37" s="498">
        <f t="shared" ref="BT37:BU37" si="62">BT27+BT32</f>
        <v>382</v>
      </c>
      <c r="BU37" s="498">
        <f t="shared" si="62"/>
        <v>350</v>
      </c>
      <c r="BV37" s="498">
        <f t="shared" ref="BV37:BW37" si="63">BV27+BV32</f>
        <v>352</v>
      </c>
      <c r="BW37" s="499">
        <f t="shared" si="63"/>
        <v>355</v>
      </c>
      <c r="BX37" s="498">
        <f t="shared" ref="BX37:BY37" si="64">BX27+BX32</f>
        <v>351</v>
      </c>
      <c r="BY37" s="498">
        <f t="shared" si="64"/>
        <v>371</v>
      </c>
      <c r="BZ37" s="500">
        <f t="shared" ref="BZ37:CB37" si="65">BZ27+BZ32</f>
        <v>370</v>
      </c>
      <c r="CA37" s="498">
        <f t="shared" si="65"/>
        <v>355</v>
      </c>
      <c r="CB37" s="498">
        <f t="shared" si="65"/>
        <v>367</v>
      </c>
      <c r="CC37" s="498">
        <f t="shared" ref="CC37" si="66">CC27+CC32</f>
        <v>392</v>
      </c>
    </row>
    <row r="38" spans="1:81">
      <c r="A38" s="65" t="s">
        <v>198</v>
      </c>
      <c r="B38" s="449" t="s">
        <v>198</v>
      </c>
      <c r="C38" s="497"/>
      <c r="D38" s="497"/>
      <c r="E38" s="497"/>
      <c r="F38" s="497"/>
      <c r="G38" s="497"/>
      <c r="H38" s="497"/>
      <c r="I38" s="497"/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497"/>
      <c r="AI38" s="497"/>
      <c r="AJ38" s="497"/>
      <c r="AK38" s="497"/>
      <c r="AL38" s="497"/>
      <c r="AM38" s="497"/>
      <c r="AN38" s="497"/>
      <c r="AO38" s="497"/>
      <c r="AP38" s="497"/>
      <c r="AQ38" s="497"/>
      <c r="AR38" s="497"/>
      <c r="AS38" s="497"/>
      <c r="AT38" s="497"/>
      <c r="AU38" s="497"/>
      <c r="AV38" s="497"/>
      <c r="AW38" s="497"/>
      <c r="AX38" s="497"/>
      <c r="AY38" s="497"/>
      <c r="AZ38" s="497"/>
      <c r="BA38" s="497"/>
      <c r="BB38" s="497"/>
      <c r="BC38" s="514">
        <f>BC28+BC33</f>
        <v>0</v>
      </c>
      <c r="BD38" s="514">
        <f t="shared" si="51"/>
        <v>3</v>
      </c>
      <c r="BE38" s="514">
        <f t="shared" si="51"/>
        <v>2</v>
      </c>
      <c r="BF38" s="518">
        <f t="shared" si="51"/>
        <v>2</v>
      </c>
      <c r="BG38" s="498">
        <f t="shared" si="51"/>
        <v>2</v>
      </c>
      <c r="BH38" s="498">
        <f t="shared" si="51"/>
        <v>2</v>
      </c>
      <c r="BI38" s="498">
        <f t="shared" si="51"/>
        <v>2</v>
      </c>
      <c r="BJ38" s="500">
        <f t="shared" si="51"/>
        <v>2</v>
      </c>
      <c r="BK38" s="498">
        <f t="shared" si="51"/>
        <v>2</v>
      </c>
      <c r="BL38" s="498">
        <f t="shared" si="51"/>
        <v>2</v>
      </c>
      <c r="BM38" s="498">
        <f t="shared" si="51"/>
        <v>2</v>
      </c>
      <c r="BN38" s="500">
        <f t="shared" si="51"/>
        <v>2</v>
      </c>
      <c r="BO38" s="498">
        <f t="shared" si="51"/>
        <v>3</v>
      </c>
      <c r="BP38" s="498">
        <f t="shared" si="51"/>
        <v>3</v>
      </c>
      <c r="BQ38" s="498">
        <f t="shared" si="51"/>
        <v>3</v>
      </c>
      <c r="BR38" s="498">
        <f t="shared" si="51"/>
        <v>3</v>
      </c>
      <c r="BS38" s="499">
        <f t="shared" si="51"/>
        <v>3</v>
      </c>
      <c r="BT38" s="498">
        <f t="shared" ref="BT38:BU38" si="67">BT28+BT33</f>
        <v>3</v>
      </c>
      <c r="BU38" s="498">
        <f t="shared" si="67"/>
        <v>3</v>
      </c>
      <c r="BV38" s="498">
        <f t="shared" ref="BV38:BW38" si="68">BV28+BV33</f>
        <v>3</v>
      </c>
      <c r="BW38" s="499">
        <f t="shared" si="68"/>
        <v>3</v>
      </c>
      <c r="BX38" s="498">
        <f t="shared" ref="BX38:BY38" si="69">BX28+BX33</f>
        <v>3</v>
      </c>
      <c r="BY38" s="498">
        <f t="shared" si="69"/>
        <v>3</v>
      </c>
      <c r="BZ38" s="500">
        <f t="shared" ref="BZ38:CB38" si="70">BZ28+BZ33</f>
        <v>3</v>
      </c>
      <c r="CA38" s="498">
        <f t="shared" si="70"/>
        <v>1</v>
      </c>
      <c r="CB38" s="498">
        <f t="shared" si="70"/>
        <v>2</v>
      </c>
      <c r="CC38" s="498">
        <f t="shared" ref="CC38" si="71">CC28+CC33</f>
        <v>2</v>
      </c>
    </row>
    <row r="39" spans="1:81">
      <c r="A39" s="83"/>
      <c r="B39" s="83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20"/>
      <c r="AV39" s="120"/>
      <c r="AW39" s="120"/>
      <c r="AX39" s="120"/>
      <c r="AY39" s="120"/>
      <c r="AZ39" s="120"/>
      <c r="BA39" s="120"/>
      <c r="BB39" s="120"/>
      <c r="BC39" s="120"/>
      <c r="BD39" s="120"/>
      <c r="BE39" s="120"/>
      <c r="BF39" s="121"/>
      <c r="BG39" s="120"/>
      <c r="BH39" s="120"/>
      <c r="BI39" s="120"/>
      <c r="BJ39" s="121"/>
      <c r="BK39" s="120"/>
      <c r="BL39" s="120"/>
      <c r="BM39" s="120"/>
      <c r="BN39" s="121"/>
      <c r="BO39" s="120"/>
      <c r="BP39" s="120"/>
      <c r="BQ39" s="120"/>
      <c r="BR39" s="120"/>
      <c r="BS39" s="122"/>
      <c r="BT39" s="120"/>
      <c r="BU39" s="120"/>
      <c r="BV39" s="120"/>
      <c r="BW39" s="122"/>
      <c r="BX39" s="120"/>
      <c r="BY39" s="120"/>
      <c r="BZ39" s="121"/>
      <c r="CA39" s="120"/>
      <c r="CB39" s="120"/>
      <c r="CC39" s="120"/>
    </row>
    <row r="40" spans="1:81">
      <c r="A40" s="48" t="s">
        <v>73</v>
      </c>
      <c r="B40" s="48" t="s">
        <v>210</v>
      </c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  <c r="AG40" s="322"/>
      <c r="AH40" s="322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134"/>
      <c r="AV40" s="134"/>
      <c r="AW40" s="134"/>
      <c r="AX40" s="134"/>
      <c r="AY40" s="134"/>
      <c r="AZ40" s="134"/>
      <c r="BA40" s="134"/>
      <c r="BB40" s="134"/>
      <c r="BC40" s="80"/>
      <c r="BD40" s="80"/>
      <c r="BE40" s="80"/>
      <c r="BF40" s="81"/>
      <c r="BG40" s="80"/>
      <c r="BH40" s="80"/>
      <c r="BI40" s="80"/>
      <c r="BJ40" s="81"/>
      <c r="BK40" s="80"/>
      <c r="BL40" s="80"/>
      <c r="BM40" s="80"/>
      <c r="BN40" s="81"/>
      <c r="BO40" s="80"/>
      <c r="BP40" s="80"/>
      <c r="BQ40" s="80"/>
      <c r="BR40" s="80"/>
      <c r="BS40" s="79"/>
      <c r="BT40" s="80"/>
      <c r="BU40" s="80"/>
      <c r="BV40" s="80"/>
      <c r="BW40" s="79"/>
      <c r="BX40" s="80"/>
      <c r="BY40" s="80"/>
      <c r="BZ40" s="81"/>
      <c r="CA40" s="80"/>
      <c r="CB40" s="80"/>
      <c r="CC40" s="80"/>
    </row>
    <row r="41" spans="1:81">
      <c r="A41" s="61" t="s">
        <v>190</v>
      </c>
      <c r="B41" s="61" t="s">
        <v>191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2"/>
      <c r="AW41" s="132"/>
      <c r="AX41" s="132"/>
      <c r="AY41" s="132"/>
      <c r="AZ41" s="132"/>
      <c r="BA41" s="132"/>
      <c r="BB41" s="132"/>
      <c r="BC41" s="77">
        <f t="shared" ref="BC41:BP41" si="72">SUM(BC42:BC45)</f>
        <v>123869</v>
      </c>
      <c r="BD41" s="77">
        <f t="shared" si="72"/>
        <v>121463</v>
      </c>
      <c r="BE41" s="77">
        <f t="shared" si="72"/>
        <v>123745</v>
      </c>
      <c r="BF41" s="77">
        <f t="shared" si="72"/>
        <v>125993</v>
      </c>
      <c r="BG41" s="13">
        <f t="shared" si="72"/>
        <v>130904</v>
      </c>
      <c r="BH41" s="13">
        <f t="shared" si="72"/>
        <v>134620</v>
      </c>
      <c r="BI41" s="13">
        <f t="shared" si="72"/>
        <v>141163</v>
      </c>
      <c r="BJ41" s="17">
        <f t="shared" si="72"/>
        <v>146401</v>
      </c>
      <c r="BK41" s="13">
        <f t="shared" si="72"/>
        <v>150023</v>
      </c>
      <c r="BL41" s="13">
        <f t="shared" si="72"/>
        <v>153761</v>
      </c>
      <c r="BM41" s="13">
        <f t="shared" si="72"/>
        <v>155922</v>
      </c>
      <c r="BN41" s="17">
        <f t="shared" si="72"/>
        <v>156360</v>
      </c>
      <c r="BO41" s="13">
        <f t="shared" si="72"/>
        <v>157979</v>
      </c>
      <c r="BP41" s="13">
        <f t="shared" si="72"/>
        <v>158100</v>
      </c>
      <c r="BQ41" s="13">
        <f>SUM(BQ42:BQ45)</f>
        <v>160272</v>
      </c>
      <c r="BR41" s="13">
        <f>SUM(BR42:BR45)</f>
        <v>158256</v>
      </c>
      <c r="BS41" s="16">
        <f>SUM(BS42:BS45)</f>
        <v>160251</v>
      </c>
      <c r="BT41" s="13">
        <f t="shared" ref="BT41:BU41" si="73">SUM(BT42:BT45)</f>
        <v>163814</v>
      </c>
      <c r="BU41" s="13">
        <f t="shared" si="73"/>
        <v>165699</v>
      </c>
      <c r="BV41" s="13">
        <f t="shared" ref="BV41" si="74">SUM(BV42:BV45)</f>
        <v>167394</v>
      </c>
      <c r="BW41" s="16">
        <f t="shared" ref="BW41:CB41" si="75">SUM(BW42:BW45)</f>
        <v>170419</v>
      </c>
      <c r="BX41" s="13">
        <f t="shared" si="75"/>
        <v>174307</v>
      </c>
      <c r="BY41" s="13">
        <f t="shared" si="75"/>
        <v>177094</v>
      </c>
      <c r="BZ41" s="17">
        <f t="shared" si="75"/>
        <v>181152</v>
      </c>
      <c r="CA41" s="13">
        <f t="shared" si="75"/>
        <v>185195</v>
      </c>
      <c r="CB41" s="13">
        <f t="shared" si="75"/>
        <v>189891</v>
      </c>
      <c r="CC41" s="13">
        <f t="shared" ref="CC41" si="76">SUM(CC42:CC45)</f>
        <v>190478</v>
      </c>
    </row>
    <row r="42" spans="1:81">
      <c r="A42" s="65" t="s">
        <v>192</v>
      </c>
      <c r="B42" s="65" t="s">
        <v>193</v>
      </c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  <c r="AJ42" s="132"/>
      <c r="AK42" s="132"/>
      <c r="AL42" s="132"/>
      <c r="AM42" s="132"/>
      <c r="AN42" s="132"/>
      <c r="AO42" s="132"/>
      <c r="AP42" s="132"/>
      <c r="AQ42" s="132"/>
      <c r="AR42" s="132"/>
      <c r="AS42" s="132"/>
      <c r="AT42" s="132"/>
      <c r="AU42" s="132"/>
      <c r="AV42" s="132"/>
      <c r="AW42" s="132"/>
      <c r="AX42" s="132"/>
      <c r="AY42" s="132"/>
      <c r="AZ42" s="132"/>
      <c r="BA42" s="132"/>
      <c r="BB42" s="132"/>
      <c r="BC42" s="77">
        <f t="shared" ref="BC42:BS45" si="77">BC8+BC25</f>
        <v>109490</v>
      </c>
      <c r="BD42" s="77">
        <f t="shared" si="77"/>
        <v>103653</v>
      </c>
      <c r="BE42" s="77">
        <f t="shared" si="77"/>
        <v>107296</v>
      </c>
      <c r="BF42" s="78">
        <f t="shared" si="77"/>
        <v>111868</v>
      </c>
      <c r="BG42" s="13">
        <f t="shared" si="77"/>
        <v>117886</v>
      </c>
      <c r="BH42" s="13">
        <f t="shared" si="77"/>
        <v>122530</v>
      </c>
      <c r="BI42" s="13">
        <f t="shared" si="77"/>
        <v>128953</v>
      </c>
      <c r="BJ42" s="17">
        <f t="shared" si="77"/>
        <v>134757</v>
      </c>
      <c r="BK42" s="13">
        <f t="shared" si="77"/>
        <v>137908</v>
      </c>
      <c r="BL42" s="13">
        <f t="shared" si="77"/>
        <v>140845</v>
      </c>
      <c r="BM42" s="13">
        <f t="shared" si="77"/>
        <v>137915</v>
      </c>
      <c r="BN42" s="17">
        <f t="shared" si="77"/>
        <v>132464</v>
      </c>
      <c r="BO42" s="13">
        <f t="shared" si="77"/>
        <v>135884</v>
      </c>
      <c r="BP42" s="13">
        <f t="shared" si="77"/>
        <v>134846</v>
      </c>
      <c r="BQ42" s="13">
        <f t="shared" si="77"/>
        <v>136708</v>
      </c>
      <c r="BR42" s="13">
        <f t="shared" si="77"/>
        <v>135793</v>
      </c>
      <c r="BS42" s="16">
        <f t="shared" si="77"/>
        <v>136614</v>
      </c>
      <c r="BT42" s="13">
        <f t="shared" ref="BT42:BU42" si="78">BT8+BT25</f>
        <v>139457</v>
      </c>
      <c r="BU42" s="13">
        <f t="shared" si="78"/>
        <v>138177</v>
      </c>
      <c r="BV42" s="13">
        <f t="shared" ref="BV42:BW42" si="79">BV8+BV25</f>
        <v>139659</v>
      </c>
      <c r="BW42" s="16">
        <f t="shared" si="79"/>
        <v>142528</v>
      </c>
      <c r="BX42" s="13">
        <f t="shared" ref="BX42:BY42" si="80">BX8+BX25</f>
        <v>153063</v>
      </c>
      <c r="BY42" s="13">
        <f t="shared" si="80"/>
        <v>156311</v>
      </c>
      <c r="BZ42" s="17">
        <f t="shared" ref="BZ42:CB42" si="81">BZ8+BZ25</f>
        <v>160439</v>
      </c>
      <c r="CA42" s="13">
        <f t="shared" si="81"/>
        <v>164670</v>
      </c>
      <c r="CB42" s="13">
        <f t="shared" si="81"/>
        <v>168474</v>
      </c>
      <c r="CC42" s="13">
        <f t="shared" ref="CC42" si="82">CC8+CC25</f>
        <v>167738</v>
      </c>
    </row>
    <row r="43" spans="1:81">
      <c r="A43" s="65" t="s">
        <v>194</v>
      </c>
      <c r="B43" s="65" t="s">
        <v>195</v>
      </c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  <c r="AT43" s="132"/>
      <c r="AU43" s="132"/>
      <c r="AV43" s="132"/>
      <c r="AW43" s="132"/>
      <c r="AX43" s="132"/>
      <c r="AY43" s="132"/>
      <c r="AZ43" s="132"/>
      <c r="BA43" s="132"/>
      <c r="BB43" s="132"/>
      <c r="BC43" s="77">
        <f t="shared" si="77"/>
        <v>10675</v>
      </c>
      <c r="BD43" s="77">
        <f t="shared" si="77"/>
        <v>13895</v>
      </c>
      <c r="BE43" s="77">
        <f t="shared" si="77"/>
        <v>12440</v>
      </c>
      <c r="BF43" s="78">
        <f t="shared" si="77"/>
        <v>9972</v>
      </c>
      <c r="BG43" s="13">
        <f t="shared" si="77"/>
        <v>8795</v>
      </c>
      <c r="BH43" s="13">
        <f t="shared" si="77"/>
        <v>8267</v>
      </c>
      <c r="BI43" s="13">
        <f t="shared" si="77"/>
        <v>8396</v>
      </c>
      <c r="BJ43" s="17">
        <f t="shared" si="77"/>
        <v>7838</v>
      </c>
      <c r="BK43" s="13">
        <f t="shared" si="77"/>
        <v>8576</v>
      </c>
      <c r="BL43" s="13">
        <f t="shared" si="77"/>
        <v>9262</v>
      </c>
      <c r="BM43" s="13">
        <f t="shared" si="77"/>
        <v>14541</v>
      </c>
      <c r="BN43" s="17">
        <f t="shared" si="77"/>
        <v>20316</v>
      </c>
      <c r="BO43" s="13">
        <f t="shared" si="77"/>
        <v>18213</v>
      </c>
      <c r="BP43" s="13">
        <f t="shared" si="77"/>
        <v>19113</v>
      </c>
      <c r="BQ43" s="13">
        <f t="shared" si="77"/>
        <v>19174</v>
      </c>
      <c r="BR43" s="13">
        <f t="shared" si="77"/>
        <v>18232</v>
      </c>
      <c r="BS43" s="16">
        <f t="shared" si="77"/>
        <v>19123</v>
      </c>
      <c r="BT43" s="13">
        <f t="shared" ref="BT43:BU43" si="83">BT9+BT26</f>
        <v>19129</v>
      </c>
      <c r="BU43" s="13">
        <f t="shared" si="83"/>
        <v>21090</v>
      </c>
      <c r="BV43" s="13">
        <f t="shared" ref="BV43:BW43" si="84">BV9+BV26</f>
        <v>21273</v>
      </c>
      <c r="BW43" s="16">
        <f t="shared" si="84"/>
        <v>21182</v>
      </c>
      <c r="BX43" s="13">
        <f t="shared" ref="BX43:BY43" si="85">BX9+BX26</f>
        <v>14525</v>
      </c>
      <c r="BY43" s="13">
        <f t="shared" si="85"/>
        <v>13747</v>
      </c>
      <c r="BZ43" s="17">
        <f t="shared" ref="BZ43:CB43" si="86">BZ9+BZ26</f>
        <v>13892</v>
      </c>
      <c r="CA43" s="13">
        <f t="shared" si="86"/>
        <v>13220</v>
      </c>
      <c r="CB43" s="13">
        <f t="shared" si="86"/>
        <v>14160</v>
      </c>
      <c r="CC43" s="13">
        <f t="shared" ref="CC43" si="87">CC9+CC26</f>
        <v>15201</v>
      </c>
    </row>
    <row r="44" spans="1:81">
      <c r="A44" s="65" t="s">
        <v>196</v>
      </c>
      <c r="B44" s="65" t="s">
        <v>197</v>
      </c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  <c r="AT44" s="132"/>
      <c r="AU44" s="170"/>
      <c r="AV44" s="170"/>
      <c r="AW44" s="170"/>
      <c r="AX44" s="170"/>
      <c r="AY44" s="170"/>
      <c r="AZ44" s="170"/>
      <c r="BA44" s="170"/>
      <c r="BB44" s="170"/>
      <c r="BC44" s="63">
        <f t="shared" si="77"/>
        <v>3703</v>
      </c>
      <c r="BD44" s="63">
        <f t="shared" si="77"/>
        <v>3911</v>
      </c>
      <c r="BE44" s="63">
        <f t="shared" si="77"/>
        <v>4006</v>
      </c>
      <c r="BF44" s="64">
        <f t="shared" si="77"/>
        <v>4150</v>
      </c>
      <c r="BG44" s="15">
        <f t="shared" si="77"/>
        <v>4219</v>
      </c>
      <c r="BH44" s="15">
        <f t="shared" si="77"/>
        <v>3819</v>
      </c>
      <c r="BI44" s="15">
        <f t="shared" si="77"/>
        <v>3810</v>
      </c>
      <c r="BJ44" s="56">
        <f t="shared" si="77"/>
        <v>3753</v>
      </c>
      <c r="BK44" s="15">
        <f t="shared" si="77"/>
        <v>3485</v>
      </c>
      <c r="BL44" s="15">
        <f t="shared" si="77"/>
        <v>3600</v>
      </c>
      <c r="BM44" s="15">
        <f t="shared" si="77"/>
        <v>3410</v>
      </c>
      <c r="BN44" s="56">
        <f t="shared" si="77"/>
        <v>3525</v>
      </c>
      <c r="BO44" s="15">
        <f t="shared" si="77"/>
        <v>3826</v>
      </c>
      <c r="BP44" s="15">
        <f t="shared" si="77"/>
        <v>4087</v>
      </c>
      <c r="BQ44" s="15">
        <f t="shared" si="77"/>
        <v>4333</v>
      </c>
      <c r="BR44" s="15">
        <f t="shared" si="77"/>
        <v>4177</v>
      </c>
      <c r="BS44" s="14">
        <f t="shared" si="77"/>
        <v>4460</v>
      </c>
      <c r="BT44" s="15">
        <f t="shared" ref="BT44:BU44" si="88">BT10+BT27</f>
        <v>5173</v>
      </c>
      <c r="BU44" s="15">
        <f t="shared" si="88"/>
        <v>6429</v>
      </c>
      <c r="BV44" s="15">
        <f t="shared" ref="BV44:BW44" si="89">BV10+BV27</f>
        <v>6412</v>
      </c>
      <c r="BW44" s="14">
        <f t="shared" si="89"/>
        <v>6660</v>
      </c>
      <c r="BX44" s="15">
        <f t="shared" ref="BX44:BY44" si="90">BX10+BX27</f>
        <v>6673</v>
      </c>
      <c r="BY44" s="15">
        <f t="shared" si="90"/>
        <v>6994</v>
      </c>
      <c r="BZ44" s="56">
        <f t="shared" ref="BZ44:CB44" si="91">BZ10+BZ27</f>
        <v>6779</v>
      </c>
      <c r="CA44" s="15">
        <f t="shared" si="91"/>
        <v>7263</v>
      </c>
      <c r="CB44" s="15">
        <f t="shared" si="91"/>
        <v>7214</v>
      </c>
      <c r="CC44" s="15">
        <f t="shared" ref="CC44" si="92">CC10+CC27</f>
        <v>7495</v>
      </c>
    </row>
    <row r="45" spans="1:81">
      <c r="A45" s="65" t="s">
        <v>198</v>
      </c>
      <c r="B45" s="65" t="s">
        <v>198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  <c r="AT45" s="132"/>
      <c r="AU45" s="170"/>
      <c r="AV45" s="170"/>
      <c r="AW45" s="170"/>
      <c r="AX45" s="170"/>
      <c r="AY45" s="170"/>
      <c r="AZ45" s="170"/>
      <c r="BA45" s="170"/>
      <c r="BB45" s="170"/>
      <c r="BC45" s="63">
        <f t="shared" si="77"/>
        <v>1</v>
      </c>
      <c r="BD45" s="63">
        <f t="shared" si="77"/>
        <v>4</v>
      </c>
      <c r="BE45" s="63">
        <f t="shared" si="77"/>
        <v>3</v>
      </c>
      <c r="BF45" s="64">
        <f t="shared" si="77"/>
        <v>3</v>
      </c>
      <c r="BG45" s="15">
        <f t="shared" si="77"/>
        <v>4</v>
      </c>
      <c r="BH45" s="15">
        <f t="shared" si="77"/>
        <v>4</v>
      </c>
      <c r="BI45" s="15">
        <f t="shared" si="77"/>
        <v>4</v>
      </c>
      <c r="BJ45" s="56">
        <f t="shared" si="77"/>
        <v>53</v>
      </c>
      <c r="BK45" s="15">
        <f t="shared" si="77"/>
        <v>54</v>
      </c>
      <c r="BL45" s="15">
        <f t="shared" si="77"/>
        <v>54</v>
      </c>
      <c r="BM45" s="15">
        <f t="shared" si="77"/>
        <v>56</v>
      </c>
      <c r="BN45" s="56">
        <f t="shared" si="77"/>
        <v>55</v>
      </c>
      <c r="BO45" s="15">
        <f t="shared" si="77"/>
        <v>56</v>
      </c>
      <c r="BP45" s="15">
        <f t="shared" si="77"/>
        <v>54</v>
      </c>
      <c r="BQ45" s="15">
        <f t="shared" si="77"/>
        <v>57</v>
      </c>
      <c r="BR45" s="15">
        <f t="shared" si="77"/>
        <v>54</v>
      </c>
      <c r="BS45" s="14">
        <f t="shared" si="77"/>
        <v>54</v>
      </c>
      <c r="BT45" s="15">
        <f t="shared" ref="BT45:BU45" si="93">BT11+BT28</f>
        <v>55</v>
      </c>
      <c r="BU45" s="15">
        <f t="shared" si="93"/>
        <v>3</v>
      </c>
      <c r="BV45" s="15">
        <f t="shared" ref="BV45:BW45" si="94">BV11+BV28</f>
        <v>50</v>
      </c>
      <c r="BW45" s="14">
        <f t="shared" si="94"/>
        <v>49</v>
      </c>
      <c r="BX45" s="15">
        <f t="shared" ref="BX45:BY45" si="95">BX11+BX28</f>
        <v>46</v>
      </c>
      <c r="BY45" s="15">
        <f t="shared" si="95"/>
        <v>42</v>
      </c>
      <c r="BZ45" s="56">
        <f t="shared" ref="BZ45:CB45" si="96">BZ11+BZ28</f>
        <v>42</v>
      </c>
      <c r="CA45" s="15">
        <f t="shared" si="96"/>
        <v>42</v>
      </c>
      <c r="CB45" s="15">
        <f t="shared" si="96"/>
        <v>43</v>
      </c>
      <c r="CC45" s="15">
        <f t="shared" ref="CC45" si="97">CC11+CC28</f>
        <v>44</v>
      </c>
    </row>
    <row r="46" spans="1:81">
      <c r="A46" s="61" t="s">
        <v>199</v>
      </c>
      <c r="B46" s="61" t="s">
        <v>200</v>
      </c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  <c r="AT46" s="132"/>
      <c r="AU46" s="170"/>
      <c r="AV46" s="170"/>
      <c r="AW46" s="170"/>
      <c r="AX46" s="170"/>
      <c r="AY46" s="170"/>
      <c r="AZ46" s="170"/>
      <c r="BA46" s="170"/>
      <c r="BB46" s="170"/>
      <c r="BC46" s="63">
        <f t="shared" ref="BC46:BP46" si="98">SUM(BC47:BC50)</f>
        <v>-2766</v>
      </c>
      <c r="BD46" s="63">
        <f t="shared" si="98"/>
        <v>-3048</v>
      </c>
      <c r="BE46" s="63">
        <f t="shared" si="98"/>
        <v>-3186</v>
      </c>
      <c r="BF46" s="64">
        <f t="shared" si="98"/>
        <v>-3271</v>
      </c>
      <c r="BG46" s="15">
        <f t="shared" si="98"/>
        <v>-3390</v>
      </c>
      <c r="BH46" s="15">
        <f t="shared" si="98"/>
        <v>-3008</v>
      </c>
      <c r="BI46" s="15">
        <f t="shared" si="98"/>
        <v>-3033</v>
      </c>
      <c r="BJ46" s="56">
        <f t="shared" si="98"/>
        <v>-3114</v>
      </c>
      <c r="BK46" s="15">
        <f t="shared" si="98"/>
        <v>-2992</v>
      </c>
      <c r="BL46" s="15">
        <f t="shared" si="98"/>
        <v>-3197</v>
      </c>
      <c r="BM46" s="15">
        <f t="shared" si="98"/>
        <v>-3084</v>
      </c>
      <c r="BN46" s="56">
        <f t="shared" si="98"/>
        <v>-3269</v>
      </c>
      <c r="BO46" s="15">
        <f t="shared" si="98"/>
        <v>-3368</v>
      </c>
      <c r="BP46" s="15">
        <f t="shared" si="98"/>
        <v>-3550</v>
      </c>
      <c r="BQ46" s="15">
        <f>SUM(BQ47:BQ50)</f>
        <v>-3729</v>
      </c>
      <c r="BR46" s="15">
        <f>SUM(BR47:BR50)</f>
        <v>-3508</v>
      </c>
      <c r="BS46" s="14">
        <f>SUM(BS47:BS50)</f>
        <v>-3733</v>
      </c>
      <c r="BT46" s="15">
        <f t="shared" ref="BT46:BU46" si="99">SUM(BT47:BT50)</f>
        <v>-3998</v>
      </c>
      <c r="BU46" s="15">
        <f t="shared" si="99"/>
        <v>-4068</v>
      </c>
      <c r="BV46" s="15">
        <f t="shared" ref="BV46" si="100">SUM(BV47:BV50)</f>
        <v>-3955</v>
      </c>
      <c r="BW46" s="14">
        <f t="shared" ref="BW46:CB46" si="101">SUM(BW47:BW50)</f>
        <v>-4189</v>
      </c>
      <c r="BX46" s="15">
        <f t="shared" si="101"/>
        <v>-4225</v>
      </c>
      <c r="BY46" s="15">
        <f t="shared" si="101"/>
        <v>-4472</v>
      </c>
      <c r="BZ46" s="56">
        <f t="shared" si="101"/>
        <v>-4154</v>
      </c>
      <c r="CA46" s="15">
        <f t="shared" si="101"/>
        <v>-4330</v>
      </c>
      <c r="CB46" s="15">
        <f t="shared" si="101"/>
        <v>-4326</v>
      </c>
      <c r="CC46" s="15">
        <f t="shared" ref="CC46" si="102">SUM(CC47:CC50)</f>
        <v>-4437</v>
      </c>
    </row>
    <row r="47" spans="1:81">
      <c r="A47" s="65" t="s">
        <v>201</v>
      </c>
      <c r="B47" s="65" t="s">
        <v>202</v>
      </c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132"/>
      <c r="AQ47" s="132"/>
      <c r="AR47" s="132"/>
      <c r="AS47" s="132"/>
      <c r="AT47" s="132"/>
      <c r="AU47" s="170"/>
      <c r="AV47" s="170"/>
      <c r="AW47" s="170"/>
      <c r="AX47" s="170"/>
      <c r="AY47" s="170"/>
      <c r="AZ47" s="170"/>
      <c r="BA47" s="170"/>
      <c r="BB47" s="170"/>
      <c r="BC47" s="63">
        <f t="shared" ref="BC47:BS50" si="103">BC13+BC30</f>
        <v>-190</v>
      </c>
      <c r="BD47" s="63">
        <f t="shared" si="103"/>
        <v>-252</v>
      </c>
      <c r="BE47" s="63">
        <f t="shared" si="103"/>
        <v>-302</v>
      </c>
      <c r="BF47" s="64">
        <f t="shared" si="103"/>
        <v>-342</v>
      </c>
      <c r="BG47" s="15">
        <f t="shared" si="103"/>
        <v>-338</v>
      </c>
      <c r="BH47" s="15">
        <f t="shared" si="103"/>
        <v>-297</v>
      </c>
      <c r="BI47" s="15">
        <f t="shared" si="103"/>
        <v>-283</v>
      </c>
      <c r="BJ47" s="56">
        <f t="shared" si="103"/>
        <v>-276</v>
      </c>
      <c r="BK47" s="15">
        <f t="shared" si="103"/>
        <v>-261</v>
      </c>
      <c r="BL47" s="15">
        <f t="shared" si="103"/>
        <v>-253</v>
      </c>
      <c r="BM47" s="15">
        <f t="shared" si="103"/>
        <v>-365</v>
      </c>
      <c r="BN47" s="56">
        <f t="shared" si="103"/>
        <v>-387</v>
      </c>
      <c r="BO47" s="15">
        <f t="shared" si="103"/>
        <v>-350</v>
      </c>
      <c r="BP47" s="15">
        <f t="shared" si="103"/>
        <v>-352</v>
      </c>
      <c r="BQ47" s="15">
        <f t="shared" si="103"/>
        <v>-359</v>
      </c>
      <c r="BR47" s="15">
        <f t="shared" si="103"/>
        <v>-316</v>
      </c>
      <c r="BS47" s="14">
        <f t="shared" si="103"/>
        <v>-282</v>
      </c>
      <c r="BT47" s="15">
        <f t="shared" ref="BT47:BU47" si="104">BT13+BT30</f>
        <v>-309</v>
      </c>
      <c r="BU47" s="15">
        <f t="shared" si="104"/>
        <v>-254</v>
      </c>
      <c r="BV47" s="15">
        <f t="shared" ref="BV47:BW47" si="105">BV13+BV30</f>
        <v>-241</v>
      </c>
      <c r="BW47" s="14">
        <f t="shared" si="105"/>
        <v>-235</v>
      </c>
      <c r="BX47" s="15">
        <f t="shared" ref="BX47:BY47" si="106">BX13+BX30</f>
        <v>-227</v>
      </c>
      <c r="BY47" s="15">
        <f t="shared" si="106"/>
        <v>-242</v>
      </c>
      <c r="BZ47" s="56">
        <f t="shared" ref="BZ47:CB47" si="107">BZ13+BZ30</f>
        <v>-243</v>
      </c>
      <c r="CA47" s="15">
        <f t="shared" si="107"/>
        <v>-247</v>
      </c>
      <c r="CB47" s="15">
        <f t="shared" si="107"/>
        <v>-270</v>
      </c>
      <c r="CC47" s="15">
        <f t="shared" ref="CC47" si="108">CC13+CC30</f>
        <v>-245</v>
      </c>
    </row>
    <row r="48" spans="1:81">
      <c r="A48" s="65" t="s">
        <v>203</v>
      </c>
      <c r="B48" s="65" t="s">
        <v>204</v>
      </c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2"/>
      <c r="AE48" s="132"/>
      <c r="AF48" s="132"/>
      <c r="AG48" s="132"/>
      <c r="AH48" s="132"/>
      <c r="AI48" s="132"/>
      <c r="AJ48" s="132"/>
      <c r="AK48" s="132"/>
      <c r="AL48" s="132"/>
      <c r="AM48" s="132"/>
      <c r="AN48" s="132"/>
      <c r="AO48" s="132"/>
      <c r="AP48" s="132"/>
      <c r="AQ48" s="132"/>
      <c r="AR48" s="132"/>
      <c r="AS48" s="132"/>
      <c r="AT48" s="132"/>
      <c r="AU48" s="170"/>
      <c r="AV48" s="170"/>
      <c r="AW48" s="170"/>
      <c r="AX48" s="170"/>
      <c r="AY48" s="170"/>
      <c r="AZ48" s="170"/>
      <c r="BA48" s="170"/>
      <c r="BB48" s="170"/>
      <c r="BC48" s="63">
        <f t="shared" si="103"/>
        <v>-488</v>
      </c>
      <c r="BD48" s="63">
        <f t="shared" si="103"/>
        <v>-531</v>
      </c>
      <c r="BE48" s="63">
        <f t="shared" si="103"/>
        <v>-486</v>
      </c>
      <c r="BF48" s="64">
        <f t="shared" si="103"/>
        <v>-410</v>
      </c>
      <c r="BG48" s="15">
        <f t="shared" si="103"/>
        <v>-417</v>
      </c>
      <c r="BH48" s="15">
        <f t="shared" si="103"/>
        <v>-376</v>
      </c>
      <c r="BI48" s="15">
        <f t="shared" si="103"/>
        <v>-358</v>
      </c>
      <c r="BJ48" s="56">
        <f t="shared" si="103"/>
        <v>-358</v>
      </c>
      <c r="BK48" s="15">
        <f t="shared" si="103"/>
        <v>-444</v>
      </c>
      <c r="BL48" s="15">
        <f t="shared" si="103"/>
        <v>-532</v>
      </c>
      <c r="BM48" s="15">
        <f t="shared" si="103"/>
        <v>-694</v>
      </c>
      <c r="BN48" s="56">
        <f t="shared" si="103"/>
        <v>-783</v>
      </c>
      <c r="BO48" s="15">
        <f t="shared" si="103"/>
        <v>-764</v>
      </c>
      <c r="BP48" s="15">
        <f t="shared" si="103"/>
        <v>-782</v>
      </c>
      <c r="BQ48" s="15">
        <f t="shared" si="103"/>
        <v>-767</v>
      </c>
      <c r="BR48" s="15">
        <f t="shared" si="103"/>
        <v>-613</v>
      </c>
      <c r="BS48" s="14">
        <f t="shared" si="103"/>
        <v>-666</v>
      </c>
      <c r="BT48" s="15">
        <f t="shared" ref="BT48:BU48" si="109">BT14+BT31</f>
        <v>-653</v>
      </c>
      <c r="BU48" s="15">
        <f t="shared" si="109"/>
        <v>-535</v>
      </c>
      <c r="BV48" s="15">
        <f t="shared" ref="BV48:BW48" si="110">BV14+BV31</f>
        <v>-566</v>
      </c>
      <c r="BW48" s="14">
        <f t="shared" si="110"/>
        <v>-580</v>
      </c>
      <c r="BX48" s="15">
        <f t="shared" ref="BX48:BY48" si="111">BX14+BX31</f>
        <v>-526</v>
      </c>
      <c r="BY48" s="15">
        <f t="shared" si="111"/>
        <v>-540</v>
      </c>
      <c r="BZ48" s="56">
        <f t="shared" ref="BZ48:CB48" si="112">BZ14+BZ31</f>
        <v>-558</v>
      </c>
      <c r="CA48" s="15">
        <f t="shared" si="112"/>
        <v>-541</v>
      </c>
      <c r="CB48" s="15">
        <f t="shared" si="112"/>
        <v>-556</v>
      </c>
      <c r="CC48" s="15">
        <f t="shared" ref="CC48" si="113">CC14+CC31</f>
        <v>-568</v>
      </c>
    </row>
    <row r="49" spans="1:81">
      <c r="A49" s="65" t="s">
        <v>205</v>
      </c>
      <c r="B49" s="65" t="s">
        <v>206</v>
      </c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  <c r="AM49" s="132"/>
      <c r="AN49" s="132"/>
      <c r="AO49" s="132"/>
      <c r="AP49" s="132"/>
      <c r="AQ49" s="132"/>
      <c r="AR49" s="132"/>
      <c r="AS49" s="132"/>
      <c r="AT49" s="132"/>
      <c r="AU49" s="170"/>
      <c r="AV49" s="170"/>
      <c r="AW49" s="170"/>
      <c r="AX49" s="170"/>
      <c r="AY49" s="170"/>
      <c r="AZ49" s="170"/>
      <c r="BA49" s="170"/>
      <c r="BB49" s="170"/>
      <c r="BC49" s="63">
        <f t="shared" si="103"/>
        <v>-2088</v>
      </c>
      <c r="BD49" s="63">
        <f t="shared" si="103"/>
        <v>-2265</v>
      </c>
      <c r="BE49" s="63">
        <f t="shared" si="103"/>
        <v>-2398</v>
      </c>
      <c r="BF49" s="64">
        <f t="shared" si="103"/>
        <v>-2519</v>
      </c>
      <c r="BG49" s="15">
        <f t="shared" si="103"/>
        <v>-2635</v>
      </c>
      <c r="BH49" s="15">
        <f t="shared" si="103"/>
        <v>-2335</v>
      </c>
      <c r="BI49" s="15">
        <f t="shared" si="103"/>
        <v>-2392</v>
      </c>
      <c r="BJ49" s="56">
        <f t="shared" si="103"/>
        <v>-2480</v>
      </c>
      <c r="BK49" s="15">
        <f t="shared" si="103"/>
        <v>-2287</v>
      </c>
      <c r="BL49" s="15">
        <f t="shared" si="103"/>
        <v>-2412</v>
      </c>
      <c r="BM49" s="15">
        <f t="shared" si="103"/>
        <v>-2025</v>
      </c>
      <c r="BN49" s="56">
        <f t="shared" si="103"/>
        <v>-2099</v>
      </c>
      <c r="BO49" s="15">
        <f t="shared" si="103"/>
        <v>-2254</v>
      </c>
      <c r="BP49" s="15">
        <f t="shared" si="103"/>
        <v>-2416</v>
      </c>
      <c r="BQ49" s="15">
        <f t="shared" si="103"/>
        <v>-2603</v>
      </c>
      <c r="BR49" s="15">
        <f t="shared" si="103"/>
        <v>-2579</v>
      </c>
      <c r="BS49" s="14">
        <f t="shared" si="103"/>
        <v>-2785</v>
      </c>
      <c r="BT49" s="15">
        <f t="shared" ref="BT49:BU49" si="114">BT15+BT32</f>
        <v>-3036</v>
      </c>
      <c r="BU49" s="15">
        <f t="shared" si="114"/>
        <v>-3279</v>
      </c>
      <c r="BV49" s="15">
        <f t="shared" ref="BV49:BW49" si="115">BV15+BV32</f>
        <v>-3148</v>
      </c>
      <c r="BW49" s="14">
        <f t="shared" si="115"/>
        <v>-3374</v>
      </c>
      <c r="BX49" s="15">
        <f t="shared" ref="BX49:BY49" si="116">BX15+BX32</f>
        <v>-3472</v>
      </c>
      <c r="BY49" s="15">
        <f t="shared" si="116"/>
        <v>-3690</v>
      </c>
      <c r="BZ49" s="56">
        <f t="shared" ref="BZ49:CB49" si="117">BZ15+BZ32</f>
        <v>-3353</v>
      </c>
      <c r="CA49" s="15">
        <f t="shared" si="117"/>
        <v>-3542</v>
      </c>
      <c r="CB49" s="15">
        <f t="shared" si="117"/>
        <v>-3500</v>
      </c>
      <c r="CC49" s="15">
        <f t="shared" ref="CC49" si="118">CC15+CC32</f>
        <v>-3624</v>
      </c>
    </row>
    <row r="50" spans="1:81">
      <c r="A50" s="65" t="s">
        <v>198</v>
      </c>
      <c r="B50" s="65" t="s">
        <v>198</v>
      </c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132"/>
      <c r="AO50" s="132"/>
      <c r="AP50" s="132"/>
      <c r="AQ50" s="132"/>
      <c r="AR50" s="132"/>
      <c r="AS50" s="132"/>
      <c r="AT50" s="132"/>
      <c r="AU50" s="170"/>
      <c r="AV50" s="170"/>
      <c r="AW50" s="170"/>
      <c r="AX50" s="170"/>
      <c r="AY50" s="170"/>
      <c r="AZ50" s="170"/>
      <c r="BA50" s="170"/>
      <c r="BB50" s="170"/>
      <c r="BC50" s="63">
        <f t="shared" si="103"/>
        <v>0</v>
      </c>
      <c r="BD50" s="63">
        <f t="shared" si="103"/>
        <v>0</v>
      </c>
      <c r="BE50" s="63">
        <f t="shared" si="103"/>
        <v>0</v>
      </c>
      <c r="BF50" s="64">
        <f t="shared" si="103"/>
        <v>0</v>
      </c>
      <c r="BG50" s="15">
        <f t="shared" si="103"/>
        <v>0</v>
      </c>
      <c r="BH50" s="15">
        <f t="shared" si="103"/>
        <v>0</v>
      </c>
      <c r="BI50" s="15">
        <f t="shared" si="103"/>
        <v>0</v>
      </c>
      <c r="BJ50" s="56">
        <f t="shared" si="103"/>
        <v>0</v>
      </c>
      <c r="BK50" s="15">
        <f t="shared" si="103"/>
        <v>0</v>
      </c>
      <c r="BL50" s="15">
        <f t="shared" si="103"/>
        <v>0</v>
      </c>
      <c r="BM50" s="15">
        <f t="shared" si="103"/>
        <v>0</v>
      </c>
      <c r="BN50" s="56">
        <f t="shared" si="103"/>
        <v>0</v>
      </c>
      <c r="BO50" s="15">
        <f t="shared" si="103"/>
        <v>0</v>
      </c>
      <c r="BP50" s="15">
        <f t="shared" si="103"/>
        <v>0</v>
      </c>
      <c r="BQ50" s="15">
        <f t="shared" si="103"/>
        <v>0</v>
      </c>
      <c r="BR50" s="15">
        <f t="shared" si="103"/>
        <v>0</v>
      </c>
      <c r="BS50" s="14">
        <f t="shared" si="103"/>
        <v>0</v>
      </c>
      <c r="BT50" s="15">
        <f t="shared" ref="BT50:BU50" si="119">BT16+BT33</f>
        <v>0</v>
      </c>
      <c r="BU50" s="15">
        <f t="shared" si="119"/>
        <v>0</v>
      </c>
      <c r="BV50" s="15">
        <f t="shared" ref="BV50:BW50" si="120">BV16+BV33</f>
        <v>0</v>
      </c>
      <c r="BW50" s="14">
        <f t="shared" si="120"/>
        <v>0</v>
      </c>
      <c r="BX50" s="15">
        <f t="shared" ref="BX50:BY50" si="121">BX16+BX33</f>
        <v>0</v>
      </c>
      <c r="BY50" s="15">
        <f t="shared" si="121"/>
        <v>0</v>
      </c>
      <c r="BZ50" s="56">
        <f t="shared" ref="BZ50:CB50" si="122">BZ16+BZ33</f>
        <v>0</v>
      </c>
      <c r="CA50" s="15">
        <f t="shared" si="122"/>
        <v>0</v>
      </c>
      <c r="CB50" s="15">
        <f t="shared" si="122"/>
        <v>0</v>
      </c>
      <c r="CC50" s="15">
        <f t="shared" ref="CC50" si="123">CC16+CC33</f>
        <v>0</v>
      </c>
    </row>
    <row r="51" spans="1:81">
      <c r="A51" s="61" t="s">
        <v>207</v>
      </c>
      <c r="B51" s="61" t="s">
        <v>208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  <c r="AT51" s="132"/>
      <c r="AU51" s="170"/>
      <c r="AV51" s="170"/>
      <c r="AW51" s="170"/>
      <c r="AX51" s="170"/>
      <c r="AY51" s="170"/>
      <c r="AZ51" s="170"/>
      <c r="BA51" s="170"/>
      <c r="BB51" s="170"/>
      <c r="BC51" s="63">
        <f t="shared" ref="BC51:BP51" si="124">SUM(BC52:BC55)</f>
        <v>121103</v>
      </c>
      <c r="BD51" s="63">
        <f t="shared" si="124"/>
        <v>118415</v>
      </c>
      <c r="BE51" s="63">
        <f t="shared" si="124"/>
        <v>120559</v>
      </c>
      <c r="BF51" s="64">
        <f t="shared" si="124"/>
        <v>122722</v>
      </c>
      <c r="BG51" s="15">
        <f t="shared" si="124"/>
        <v>127514</v>
      </c>
      <c r="BH51" s="15">
        <f t="shared" si="124"/>
        <v>131612</v>
      </c>
      <c r="BI51" s="15">
        <f t="shared" si="124"/>
        <v>138130</v>
      </c>
      <c r="BJ51" s="56">
        <f t="shared" si="124"/>
        <v>143287</v>
      </c>
      <c r="BK51" s="15">
        <f t="shared" si="124"/>
        <v>147031</v>
      </c>
      <c r="BL51" s="15">
        <f t="shared" si="124"/>
        <v>150564</v>
      </c>
      <c r="BM51" s="15">
        <f t="shared" si="124"/>
        <v>152838</v>
      </c>
      <c r="BN51" s="56">
        <f t="shared" si="124"/>
        <v>153091</v>
      </c>
      <c r="BO51" s="15">
        <f t="shared" si="124"/>
        <v>154611</v>
      </c>
      <c r="BP51" s="15">
        <f t="shared" si="124"/>
        <v>154550</v>
      </c>
      <c r="BQ51" s="15">
        <f>SUM(BQ52:BQ55)</f>
        <v>156543</v>
      </c>
      <c r="BR51" s="15">
        <f>SUM(BR52:BR55)</f>
        <v>154748</v>
      </c>
      <c r="BS51" s="14">
        <f>SUM(BS52:BS55)</f>
        <v>156518</v>
      </c>
      <c r="BT51" s="15">
        <f t="shared" ref="BT51:BU51" si="125">SUM(BT52:BT55)</f>
        <v>159816</v>
      </c>
      <c r="BU51" s="15">
        <f t="shared" si="125"/>
        <v>161631</v>
      </c>
      <c r="BV51" s="15">
        <f t="shared" ref="BV51" si="126">SUM(BV52:BV55)</f>
        <v>163439</v>
      </c>
      <c r="BW51" s="14">
        <f t="shared" ref="BW51:CB51" si="127">SUM(BW52:BW55)</f>
        <v>166230</v>
      </c>
      <c r="BX51" s="15">
        <f t="shared" si="127"/>
        <v>170082</v>
      </c>
      <c r="BY51" s="15">
        <f t="shared" si="127"/>
        <v>172622</v>
      </c>
      <c r="BZ51" s="56">
        <f t="shared" si="127"/>
        <v>176998</v>
      </c>
      <c r="CA51" s="15">
        <f t="shared" si="127"/>
        <v>180865</v>
      </c>
      <c r="CB51" s="15">
        <f t="shared" si="127"/>
        <v>185565</v>
      </c>
      <c r="CC51" s="15">
        <f t="shared" ref="CC51" si="128">SUM(CC52:CC55)</f>
        <v>186041</v>
      </c>
    </row>
    <row r="52" spans="1:81">
      <c r="A52" s="65" t="s">
        <v>192</v>
      </c>
      <c r="B52" s="65" t="s">
        <v>193</v>
      </c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  <c r="AT52" s="132"/>
      <c r="AU52" s="170"/>
      <c r="AV52" s="170"/>
      <c r="AW52" s="170"/>
      <c r="AX52" s="170"/>
      <c r="AY52" s="170"/>
      <c r="AZ52" s="170"/>
      <c r="BA52" s="170"/>
      <c r="BB52" s="170"/>
      <c r="BC52" s="63">
        <f t="shared" ref="BC52:BS55" si="129">BC18+BC35</f>
        <v>109300</v>
      </c>
      <c r="BD52" s="63">
        <f t="shared" si="129"/>
        <v>103401</v>
      </c>
      <c r="BE52" s="63">
        <f t="shared" si="129"/>
        <v>106994</v>
      </c>
      <c r="BF52" s="64">
        <f t="shared" si="129"/>
        <v>111526</v>
      </c>
      <c r="BG52" s="15">
        <f t="shared" si="129"/>
        <v>117548</v>
      </c>
      <c r="BH52" s="15">
        <f t="shared" si="129"/>
        <v>122233</v>
      </c>
      <c r="BI52" s="15">
        <f t="shared" si="129"/>
        <v>128670</v>
      </c>
      <c r="BJ52" s="56">
        <f t="shared" si="129"/>
        <v>134481</v>
      </c>
      <c r="BK52" s="15">
        <f t="shared" si="129"/>
        <v>137647</v>
      </c>
      <c r="BL52" s="15">
        <f t="shared" si="129"/>
        <v>140592</v>
      </c>
      <c r="BM52" s="15">
        <f t="shared" si="129"/>
        <v>137550</v>
      </c>
      <c r="BN52" s="56">
        <f t="shared" si="129"/>
        <v>132077</v>
      </c>
      <c r="BO52" s="15">
        <f t="shared" si="129"/>
        <v>135534</v>
      </c>
      <c r="BP52" s="15">
        <f t="shared" si="129"/>
        <v>134494</v>
      </c>
      <c r="BQ52" s="15">
        <f t="shared" si="129"/>
        <v>136349</v>
      </c>
      <c r="BR52" s="15">
        <f t="shared" si="129"/>
        <v>135477</v>
      </c>
      <c r="BS52" s="14">
        <f t="shared" si="129"/>
        <v>136332</v>
      </c>
      <c r="BT52" s="15">
        <f t="shared" ref="BT52:BU52" si="130">BT18+BT35</f>
        <v>139148</v>
      </c>
      <c r="BU52" s="15">
        <f t="shared" si="130"/>
        <v>137923</v>
      </c>
      <c r="BV52" s="15">
        <f t="shared" ref="BV52:BW52" si="131">BV18+BV35</f>
        <v>139418</v>
      </c>
      <c r="BW52" s="14">
        <f t="shared" si="131"/>
        <v>142293</v>
      </c>
      <c r="BX52" s="15">
        <f t="shared" ref="BX52:BY52" si="132">BX18+BX35</f>
        <v>152836</v>
      </c>
      <c r="BY52" s="15">
        <f t="shared" si="132"/>
        <v>156069</v>
      </c>
      <c r="BZ52" s="56">
        <f t="shared" ref="BZ52:CB52" si="133">BZ18+BZ35</f>
        <v>160196</v>
      </c>
      <c r="CA52" s="15">
        <f t="shared" si="133"/>
        <v>164423</v>
      </c>
      <c r="CB52" s="15">
        <f t="shared" si="133"/>
        <v>168204</v>
      </c>
      <c r="CC52" s="15">
        <f t="shared" ref="CC52" si="134">CC18+CC35</f>
        <v>167493</v>
      </c>
    </row>
    <row r="53" spans="1:81">
      <c r="A53" s="65" t="s">
        <v>194</v>
      </c>
      <c r="B53" s="65" t="s">
        <v>195</v>
      </c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70"/>
      <c r="AV53" s="170"/>
      <c r="AW53" s="170"/>
      <c r="AX53" s="170"/>
      <c r="AY53" s="170"/>
      <c r="AZ53" s="170"/>
      <c r="BA53" s="170"/>
      <c r="BB53" s="170"/>
      <c r="BC53" s="63">
        <f t="shared" si="129"/>
        <v>10187</v>
      </c>
      <c r="BD53" s="63">
        <f t="shared" si="129"/>
        <v>13364</v>
      </c>
      <c r="BE53" s="63">
        <f t="shared" si="129"/>
        <v>11954</v>
      </c>
      <c r="BF53" s="64">
        <f t="shared" si="129"/>
        <v>9562</v>
      </c>
      <c r="BG53" s="15">
        <f t="shared" si="129"/>
        <v>8378</v>
      </c>
      <c r="BH53" s="15">
        <f t="shared" si="129"/>
        <v>7891</v>
      </c>
      <c r="BI53" s="15">
        <f t="shared" si="129"/>
        <v>8038</v>
      </c>
      <c r="BJ53" s="56">
        <f t="shared" si="129"/>
        <v>7480</v>
      </c>
      <c r="BK53" s="15">
        <f t="shared" si="129"/>
        <v>8132</v>
      </c>
      <c r="BL53" s="15">
        <f t="shared" si="129"/>
        <v>8730</v>
      </c>
      <c r="BM53" s="15">
        <f t="shared" si="129"/>
        <v>13847</v>
      </c>
      <c r="BN53" s="56">
        <f t="shared" si="129"/>
        <v>19533</v>
      </c>
      <c r="BO53" s="15">
        <f t="shared" si="129"/>
        <v>17449</v>
      </c>
      <c r="BP53" s="15">
        <f t="shared" si="129"/>
        <v>18331</v>
      </c>
      <c r="BQ53" s="15">
        <f t="shared" si="129"/>
        <v>18407</v>
      </c>
      <c r="BR53" s="15">
        <f t="shared" si="129"/>
        <v>17619</v>
      </c>
      <c r="BS53" s="14">
        <f t="shared" si="129"/>
        <v>18457</v>
      </c>
      <c r="BT53" s="15">
        <f t="shared" ref="BT53:BU53" si="135">BT19+BT36</f>
        <v>18476</v>
      </c>
      <c r="BU53" s="15">
        <f t="shared" si="135"/>
        <v>20555</v>
      </c>
      <c r="BV53" s="15">
        <f t="shared" ref="BV53:BW53" si="136">BV19+BV36</f>
        <v>20707</v>
      </c>
      <c r="BW53" s="14">
        <f t="shared" si="136"/>
        <v>20602</v>
      </c>
      <c r="BX53" s="15">
        <f t="shared" ref="BX53:BY53" si="137">BX19+BX36</f>
        <v>13999</v>
      </c>
      <c r="BY53" s="15">
        <f t="shared" si="137"/>
        <v>13207</v>
      </c>
      <c r="BZ53" s="56">
        <f t="shared" ref="BZ53:CB53" si="138">BZ19+BZ36</f>
        <v>13334</v>
      </c>
      <c r="CA53" s="15">
        <f t="shared" si="138"/>
        <v>12679</v>
      </c>
      <c r="CB53" s="15">
        <f t="shared" si="138"/>
        <v>13604</v>
      </c>
      <c r="CC53" s="15">
        <f t="shared" ref="CC53" si="139">CC19+CC36</f>
        <v>14633</v>
      </c>
    </row>
    <row r="54" spans="1:81">
      <c r="A54" s="65" t="s">
        <v>196</v>
      </c>
      <c r="B54" s="65" t="s">
        <v>197</v>
      </c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70"/>
      <c r="AV54" s="170"/>
      <c r="AW54" s="170"/>
      <c r="AX54" s="170"/>
      <c r="AY54" s="170"/>
      <c r="AZ54" s="170"/>
      <c r="BA54" s="170"/>
      <c r="BB54" s="170"/>
      <c r="BC54" s="63">
        <f t="shared" si="129"/>
        <v>1615</v>
      </c>
      <c r="BD54" s="63">
        <f t="shared" si="129"/>
        <v>1646</v>
      </c>
      <c r="BE54" s="63">
        <f t="shared" si="129"/>
        <v>1608</v>
      </c>
      <c r="BF54" s="64">
        <f t="shared" si="129"/>
        <v>1631</v>
      </c>
      <c r="BG54" s="15">
        <f t="shared" si="129"/>
        <v>1584</v>
      </c>
      <c r="BH54" s="15">
        <f t="shared" si="129"/>
        <v>1484</v>
      </c>
      <c r="BI54" s="15">
        <f t="shared" si="129"/>
        <v>1418</v>
      </c>
      <c r="BJ54" s="56">
        <f t="shared" si="129"/>
        <v>1273</v>
      </c>
      <c r="BK54" s="15">
        <f t="shared" si="129"/>
        <v>1198</v>
      </c>
      <c r="BL54" s="15">
        <f t="shared" si="129"/>
        <v>1188</v>
      </c>
      <c r="BM54" s="15">
        <f t="shared" si="129"/>
        <v>1385</v>
      </c>
      <c r="BN54" s="56">
        <f t="shared" si="129"/>
        <v>1426</v>
      </c>
      <c r="BO54" s="15">
        <f t="shared" si="129"/>
        <v>1572</v>
      </c>
      <c r="BP54" s="15">
        <f t="shared" si="129"/>
        <v>1671</v>
      </c>
      <c r="BQ54" s="15">
        <f t="shared" si="129"/>
        <v>1730</v>
      </c>
      <c r="BR54" s="15">
        <f t="shared" si="129"/>
        <v>1598</v>
      </c>
      <c r="BS54" s="14">
        <f t="shared" si="129"/>
        <v>1675</v>
      </c>
      <c r="BT54" s="15">
        <f t="shared" ref="BT54:BU54" si="140">BT20+BT37</f>
        <v>2137</v>
      </c>
      <c r="BU54" s="15">
        <f t="shared" si="140"/>
        <v>3150</v>
      </c>
      <c r="BV54" s="15">
        <f t="shared" ref="BV54:BW54" si="141">BV20+BV37</f>
        <v>3264</v>
      </c>
      <c r="BW54" s="14">
        <f t="shared" si="141"/>
        <v>3286</v>
      </c>
      <c r="BX54" s="15">
        <f t="shared" ref="BX54:BY54" si="142">BX20+BX37</f>
        <v>3201</v>
      </c>
      <c r="BY54" s="15">
        <f t="shared" si="142"/>
        <v>3304</v>
      </c>
      <c r="BZ54" s="56">
        <f t="shared" ref="BZ54:CB54" si="143">BZ20+BZ37</f>
        <v>3426</v>
      </c>
      <c r="CA54" s="15">
        <f t="shared" si="143"/>
        <v>3721</v>
      </c>
      <c r="CB54" s="15">
        <f t="shared" si="143"/>
        <v>3714</v>
      </c>
      <c r="CC54" s="15">
        <f t="shared" ref="CC54" si="144">CC20+CC37</f>
        <v>3871</v>
      </c>
    </row>
    <row r="55" spans="1:81">
      <c r="A55" s="65" t="s">
        <v>198</v>
      </c>
      <c r="B55" s="65" t="s">
        <v>198</v>
      </c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  <c r="AT55" s="132"/>
      <c r="AU55" s="170"/>
      <c r="AV55" s="170"/>
      <c r="AW55" s="170"/>
      <c r="AX55" s="170"/>
      <c r="AY55" s="170"/>
      <c r="AZ55" s="170"/>
      <c r="BA55" s="170"/>
      <c r="BB55" s="170"/>
      <c r="BC55" s="63">
        <f t="shared" si="129"/>
        <v>1</v>
      </c>
      <c r="BD55" s="63">
        <f t="shared" si="129"/>
        <v>4</v>
      </c>
      <c r="BE55" s="63">
        <f t="shared" si="129"/>
        <v>3</v>
      </c>
      <c r="BF55" s="64">
        <f t="shared" si="129"/>
        <v>3</v>
      </c>
      <c r="BG55" s="15">
        <f t="shared" si="129"/>
        <v>4</v>
      </c>
      <c r="BH55" s="15">
        <f t="shared" si="129"/>
        <v>4</v>
      </c>
      <c r="BI55" s="15">
        <f t="shared" si="129"/>
        <v>4</v>
      </c>
      <c r="BJ55" s="56">
        <f t="shared" si="129"/>
        <v>53</v>
      </c>
      <c r="BK55" s="15">
        <f t="shared" si="129"/>
        <v>54</v>
      </c>
      <c r="BL55" s="15">
        <f t="shared" si="129"/>
        <v>54</v>
      </c>
      <c r="BM55" s="15">
        <f t="shared" si="129"/>
        <v>56</v>
      </c>
      <c r="BN55" s="56">
        <f t="shared" si="129"/>
        <v>55</v>
      </c>
      <c r="BO55" s="15">
        <f t="shared" si="129"/>
        <v>56</v>
      </c>
      <c r="BP55" s="15">
        <f t="shared" si="129"/>
        <v>54</v>
      </c>
      <c r="BQ55" s="15">
        <f t="shared" si="129"/>
        <v>57</v>
      </c>
      <c r="BR55" s="15">
        <f t="shared" si="129"/>
        <v>54</v>
      </c>
      <c r="BS55" s="14">
        <f t="shared" si="129"/>
        <v>54</v>
      </c>
      <c r="BT55" s="15">
        <f t="shared" ref="BT55:BU55" si="145">BT21+BT38</f>
        <v>55</v>
      </c>
      <c r="BU55" s="15">
        <f t="shared" si="145"/>
        <v>3</v>
      </c>
      <c r="BV55" s="15">
        <f t="shared" ref="BV55:BW55" si="146">BV21+BV38</f>
        <v>50</v>
      </c>
      <c r="BW55" s="14">
        <f t="shared" si="146"/>
        <v>49</v>
      </c>
      <c r="BX55" s="15">
        <f t="shared" ref="BX55:BY55" si="147">BX21+BX38</f>
        <v>46</v>
      </c>
      <c r="BY55" s="15">
        <f t="shared" si="147"/>
        <v>42</v>
      </c>
      <c r="BZ55" s="56">
        <f t="shared" ref="BZ55:CB55" si="148">BZ21+BZ38</f>
        <v>42</v>
      </c>
      <c r="CA55" s="15">
        <f t="shared" si="148"/>
        <v>42</v>
      </c>
      <c r="CB55" s="15">
        <f t="shared" si="148"/>
        <v>43</v>
      </c>
      <c r="CC55" s="15">
        <f t="shared" ref="CC55" si="149">CC21+CC38</f>
        <v>44</v>
      </c>
    </row>
    <row r="56" spans="1:81">
      <c r="A56" s="83"/>
      <c r="B56" s="83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0"/>
      <c r="AE56" s="170"/>
      <c r="AF56" s="170"/>
      <c r="AG56" s="170"/>
      <c r="AH56" s="170"/>
      <c r="AI56" s="170"/>
      <c r="AJ56" s="170"/>
      <c r="AK56" s="170"/>
      <c r="AL56" s="170"/>
      <c r="AM56" s="170"/>
      <c r="AN56" s="170"/>
      <c r="AO56" s="170"/>
      <c r="AP56" s="170"/>
      <c r="AQ56" s="170"/>
      <c r="AR56" s="170"/>
      <c r="AS56" s="170"/>
      <c r="AT56" s="170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119"/>
      <c r="BG56" s="52"/>
      <c r="BH56" s="52"/>
      <c r="BI56" s="52"/>
      <c r="BJ56" s="119"/>
      <c r="BK56" s="52"/>
      <c r="BL56" s="52"/>
      <c r="BM56" s="52"/>
      <c r="BN56" s="119"/>
      <c r="BO56" s="52"/>
      <c r="BP56" s="52"/>
      <c r="BQ56" s="52"/>
      <c r="BR56" s="52"/>
      <c r="BS56" s="118"/>
      <c r="BT56" s="52"/>
      <c r="BU56" s="52"/>
      <c r="BV56" s="52"/>
      <c r="BW56" s="118"/>
      <c r="BX56" s="52"/>
      <c r="BY56" s="52"/>
      <c r="BZ56" s="119"/>
      <c r="CA56" s="52"/>
      <c r="CB56" s="52"/>
      <c r="CC56" s="52"/>
    </row>
    <row r="57" spans="1:81">
      <c r="A57" s="48" t="s">
        <v>211</v>
      </c>
      <c r="B57" s="48" t="s">
        <v>212</v>
      </c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364"/>
      <c r="AV57" s="364"/>
      <c r="AW57" s="364"/>
      <c r="AX57" s="364"/>
      <c r="AY57" s="364"/>
      <c r="AZ57" s="364"/>
      <c r="BA57" s="364"/>
      <c r="BB57" s="364"/>
      <c r="BC57" s="123">
        <f t="shared" ref="BC57:BP57" si="150">BC42/BC41</f>
        <v>0.88391768723409403</v>
      </c>
      <c r="BD57" s="123">
        <f t="shared" si="150"/>
        <v>0.85337098540296219</v>
      </c>
      <c r="BE57" s="123">
        <f t="shared" si="150"/>
        <v>0.86707341710776198</v>
      </c>
      <c r="BF57" s="124">
        <f t="shared" si="150"/>
        <v>0.88789059709666407</v>
      </c>
      <c r="BG57" s="123">
        <f t="shared" si="150"/>
        <v>0.90055307706410803</v>
      </c>
      <c r="BH57" s="123">
        <f t="shared" si="150"/>
        <v>0.91019165057198037</v>
      </c>
      <c r="BI57" s="123">
        <f t="shared" si="150"/>
        <v>0.91350424686355491</v>
      </c>
      <c r="BJ57" s="124">
        <f t="shared" si="150"/>
        <v>0.92046502414600995</v>
      </c>
      <c r="BK57" s="123">
        <f t="shared" si="150"/>
        <v>0.91924571565693258</v>
      </c>
      <c r="BL57" s="123">
        <f t="shared" si="150"/>
        <v>0.91599950572641953</v>
      </c>
      <c r="BM57" s="123">
        <f t="shared" si="150"/>
        <v>0.88451276920511535</v>
      </c>
      <c r="BN57" s="124">
        <f t="shared" si="150"/>
        <v>0.84717319007418779</v>
      </c>
      <c r="BO57" s="123">
        <f t="shared" si="150"/>
        <v>0.86013963881275357</v>
      </c>
      <c r="BP57" s="123">
        <f t="shared" si="150"/>
        <v>0.85291587602783048</v>
      </c>
      <c r="BQ57" s="123">
        <f>BQ42/BQ41</f>
        <v>0.85297494259758411</v>
      </c>
      <c r="BR57" s="123">
        <f>BR42/BR41</f>
        <v>0.85805909412597314</v>
      </c>
      <c r="BS57" s="125">
        <f>BS42/BS41</f>
        <v>0.85250014040474009</v>
      </c>
      <c r="BT57" s="123">
        <f t="shared" ref="BT57:BU57" si="151">BT42/BT41</f>
        <v>0.85131307458458982</v>
      </c>
      <c r="BU57" s="123">
        <f t="shared" si="151"/>
        <v>0.83390364456031718</v>
      </c>
      <c r="BV57" s="123">
        <f t="shared" ref="BV57" si="152">BV42/BV41</f>
        <v>0.83431305781569232</v>
      </c>
      <c r="BW57" s="125">
        <f t="shared" ref="BW57:CB57" si="153">BW42/BW41</f>
        <v>0.83633867115755878</v>
      </c>
      <c r="BX57" s="123">
        <f t="shared" si="153"/>
        <v>0.8781230816892035</v>
      </c>
      <c r="BY57" s="123">
        <f t="shared" si="153"/>
        <v>0.88264424542898123</v>
      </c>
      <c r="BZ57" s="124">
        <f t="shared" si="153"/>
        <v>0.88565955661543894</v>
      </c>
      <c r="CA57" s="123">
        <f t="shared" si="153"/>
        <v>0.88917087394368099</v>
      </c>
      <c r="CB57" s="123">
        <f t="shared" si="153"/>
        <v>0.88721424396100923</v>
      </c>
      <c r="CC57" s="123">
        <f t="shared" ref="CC57" si="154">CC42/CC41</f>
        <v>0.88061613414672557</v>
      </c>
    </row>
    <row r="58" spans="1:81">
      <c r="A58" s="48" t="s">
        <v>213</v>
      </c>
      <c r="B58" s="48" t="s">
        <v>214</v>
      </c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364"/>
      <c r="AV58" s="364"/>
      <c r="AW58" s="364"/>
      <c r="AX58" s="364"/>
      <c r="AY58" s="364"/>
      <c r="AZ58" s="364"/>
      <c r="BA58" s="364"/>
      <c r="BB58" s="364"/>
      <c r="BC58" s="123">
        <f t="shared" ref="BC58:BP58" si="155">BC43/BC41</f>
        <v>8.6179754417973833E-2</v>
      </c>
      <c r="BD58" s="123">
        <f t="shared" si="155"/>
        <v>0.11439697685714992</v>
      </c>
      <c r="BE58" s="123">
        <f t="shared" si="155"/>
        <v>0.10052931431572992</v>
      </c>
      <c r="BF58" s="124">
        <f t="shared" si="155"/>
        <v>7.9147254212535614E-2</v>
      </c>
      <c r="BG58" s="123">
        <f t="shared" si="155"/>
        <v>6.7186640591578556E-2</v>
      </c>
      <c r="BH58" s="123">
        <f t="shared" si="155"/>
        <v>6.1409894517902242E-2</v>
      </c>
      <c r="BI58" s="123">
        <f t="shared" si="155"/>
        <v>5.9477341796363069E-2</v>
      </c>
      <c r="BJ58" s="124">
        <f t="shared" si="155"/>
        <v>5.3537885670179849E-2</v>
      </c>
      <c r="BK58" s="123">
        <f t="shared" si="155"/>
        <v>5.7164568099558069E-2</v>
      </c>
      <c r="BL58" s="123">
        <f t="shared" si="155"/>
        <v>6.0236340814640903E-2</v>
      </c>
      <c r="BM58" s="123">
        <f t="shared" si="155"/>
        <v>9.3258167545311119E-2</v>
      </c>
      <c r="BN58" s="124">
        <f t="shared" si="155"/>
        <v>0.12993092862624711</v>
      </c>
      <c r="BO58" s="123">
        <f t="shared" si="155"/>
        <v>0.11528747491755233</v>
      </c>
      <c r="BP58" s="123">
        <f t="shared" si="155"/>
        <v>0.12089184060721063</v>
      </c>
      <c r="BQ58" s="123">
        <f>BQ43/BQ41</f>
        <v>0.11963412199261256</v>
      </c>
      <c r="BR58" s="123">
        <f>BR43/BR41</f>
        <v>0.11520574259427763</v>
      </c>
      <c r="BS58" s="125">
        <f>BS43/BS41</f>
        <v>0.11933154863308185</v>
      </c>
      <c r="BT58" s="123">
        <f t="shared" ref="BT58:BU58" si="156">BT43/BT41</f>
        <v>0.11677268121161806</v>
      </c>
      <c r="BU58" s="123">
        <f t="shared" si="156"/>
        <v>0.12727898176814587</v>
      </c>
      <c r="BV58" s="123">
        <f t="shared" ref="BV58" si="157">BV43/BV41</f>
        <v>0.12708340800745546</v>
      </c>
      <c r="BW58" s="125">
        <f t="shared" ref="BW58:CB58" si="158">BW43/BW41</f>
        <v>0.12429365270304367</v>
      </c>
      <c r="BX58" s="123">
        <f t="shared" si="158"/>
        <v>8.3329986747520179E-2</v>
      </c>
      <c r="BY58" s="123">
        <f t="shared" si="158"/>
        <v>7.7625441855737637E-2</v>
      </c>
      <c r="BZ58" s="124">
        <f t="shared" si="158"/>
        <v>7.6686981098745804E-2</v>
      </c>
      <c r="CA58" s="123">
        <f t="shared" si="158"/>
        <v>7.1384216636518269E-2</v>
      </c>
      <c r="CB58" s="123">
        <f t="shared" si="158"/>
        <v>7.4569094901812086E-2</v>
      </c>
      <c r="CC58" s="123">
        <f t="shared" ref="CC58" si="159">CC43/CC41</f>
        <v>7.9804491857327353E-2</v>
      </c>
    </row>
    <row r="59" spans="1:81">
      <c r="A59" s="48" t="s">
        <v>215</v>
      </c>
      <c r="B59" s="48" t="s">
        <v>216</v>
      </c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364"/>
      <c r="AV59" s="364"/>
      <c r="AW59" s="364"/>
      <c r="AX59" s="364"/>
      <c r="AY59" s="364"/>
      <c r="AZ59" s="364"/>
      <c r="BA59" s="364"/>
      <c r="BB59" s="364"/>
      <c r="BC59" s="123">
        <f t="shared" ref="BC59:BP59" si="160">(BC44+BC45)/BC41</f>
        <v>2.9902558347932089E-2</v>
      </c>
      <c r="BD59" s="123">
        <f t="shared" si="160"/>
        <v>3.2232037739887864E-2</v>
      </c>
      <c r="BE59" s="123">
        <f t="shared" si="160"/>
        <v>3.239726857650814E-2</v>
      </c>
      <c r="BF59" s="124">
        <f t="shared" si="160"/>
        <v>3.2962148690800282E-2</v>
      </c>
      <c r="BG59" s="123">
        <f t="shared" si="160"/>
        <v>3.2260282344313392E-2</v>
      </c>
      <c r="BH59" s="123">
        <f t="shared" si="160"/>
        <v>2.8398454910117367E-2</v>
      </c>
      <c r="BI59" s="123">
        <f t="shared" si="160"/>
        <v>2.7018411340082031E-2</v>
      </c>
      <c r="BJ59" s="124">
        <f t="shared" si="160"/>
        <v>2.5997090183810221E-2</v>
      </c>
      <c r="BK59" s="123">
        <f t="shared" si="160"/>
        <v>2.3589716243509327E-2</v>
      </c>
      <c r="BL59" s="123">
        <f t="shared" si="160"/>
        <v>2.3764153458939521E-2</v>
      </c>
      <c r="BM59" s="123">
        <f t="shared" si="160"/>
        <v>2.2229063249573505E-2</v>
      </c>
      <c r="BN59" s="124">
        <f t="shared" si="160"/>
        <v>2.2895881299565105E-2</v>
      </c>
      <c r="BO59" s="123">
        <f t="shared" si="160"/>
        <v>2.4572886269694075E-2</v>
      </c>
      <c r="BP59" s="123">
        <f t="shared" si="160"/>
        <v>2.6192283364958886E-2</v>
      </c>
      <c r="BQ59" s="123">
        <f>(BQ44+BQ45)/BQ41</f>
        <v>2.7390935409803335E-2</v>
      </c>
      <c r="BR59" s="123">
        <f>(BR44+BR45)/BR41</f>
        <v>2.6735163279749268E-2</v>
      </c>
      <c r="BS59" s="125">
        <f>(BS44+BS45)/BS41</f>
        <v>2.8168310962178082E-2</v>
      </c>
      <c r="BT59" s="123">
        <f t="shared" ref="BT59:BU59" si="161">(BT44+BT45)/BT41</f>
        <v>3.1914244203792103E-2</v>
      </c>
      <c r="BU59" s="123">
        <f t="shared" si="161"/>
        <v>3.8817373671536946E-2</v>
      </c>
      <c r="BV59" s="123">
        <f t="shared" ref="BV59" si="162">(BV44+BV45)/BV41</f>
        <v>3.8603534176852215E-2</v>
      </c>
      <c r="BW59" s="125">
        <f t="shared" ref="BW59:CB59" si="163">(BW44+BW45)/BW41</f>
        <v>3.9367676139397602E-2</v>
      </c>
      <c r="BX59" s="123">
        <f t="shared" si="163"/>
        <v>3.8546931563276286E-2</v>
      </c>
      <c r="BY59" s="123">
        <f t="shared" si="163"/>
        <v>3.9730312715281151E-2</v>
      </c>
      <c r="BZ59" s="124">
        <f t="shared" si="163"/>
        <v>3.7653462285815224E-2</v>
      </c>
      <c r="CA59" s="123">
        <f t="shared" si="163"/>
        <v>3.944490941980075E-2</v>
      </c>
      <c r="CB59" s="123">
        <f t="shared" si="163"/>
        <v>3.8216661137178698E-2</v>
      </c>
      <c r="CC59" s="123">
        <f t="shared" ref="CC59" si="164">(CC44+CC45)/CC41</f>
        <v>3.9579373995947041E-2</v>
      </c>
    </row>
    <row r="60" spans="1:81">
      <c r="A60" s="83"/>
      <c r="B60" s="83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119"/>
      <c r="BG60" s="52"/>
      <c r="BH60" s="52"/>
      <c r="BI60" s="52"/>
      <c r="BJ60" s="119"/>
      <c r="BK60" s="52"/>
      <c r="BL60" s="52"/>
      <c r="BM60" s="52"/>
      <c r="BN60" s="119"/>
      <c r="BO60" s="52"/>
      <c r="BP60" s="52"/>
      <c r="BQ60" s="52"/>
      <c r="BR60" s="52"/>
      <c r="BS60" s="118"/>
      <c r="BT60" s="52"/>
      <c r="BU60" s="52"/>
      <c r="BV60" s="52"/>
      <c r="BW60" s="118"/>
      <c r="BX60" s="52"/>
      <c r="BY60" s="52"/>
      <c r="BZ60" s="119"/>
      <c r="CA60" s="52"/>
      <c r="CB60" s="52"/>
      <c r="CC60" s="52"/>
    </row>
    <row r="61" spans="1:81">
      <c r="A61" s="48" t="s">
        <v>217</v>
      </c>
      <c r="B61" s="48" t="s">
        <v>218</v>
      </c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1"/>
      <c r="AV61" s="131"/>
      <c r="AW61" s="131"/>
      <c r="AX61" s="131"/>
      <c r="AY61" s="131"/>
      <c r="AZ61" s="131"/>
      <c r="BA61" s="131"/>
      <c r="BB61" s="131"/>
      <c r="BC61" s="126">
        <f t="shared" ref="BC61:BS62" si="165">-BC47/BC42</f>
        <v>1.7353182939081194E-3</v>
      </c>
      <c r="BD61" s="126">
        <f t="shared" si="165"/>
        <v>2.4311886776070156E-3</v>
      </c>
      <c r="BE61" s="126">
        <f t="shared" si="165"/>
        <v>2.8146436027438114E-3</v>
      </c>
      <c r="BF61" s="127">
        <f t="shared" si="165"/>
        <v>3.05717452712125E-3</v>
      </c>
      <c r="BG61" s="126">
        <f t="shared" si="165"/>
        <v>2.8671767639923316E-3</v>
      </c>
      <c r="BH61" s="126">
        <f t="shared" si="165"/>
        <v>2.4238961886884846E-3</v>
      </c>
      <c r="BI61" s="126">
        <f t="shared" si="165"/>
        <v>2.1945980318410583E-3</v>
      </c>
      <c r="BJ61" s="127">
        <f t="shared" si="165"/>
        <v>2.0481310803891449E-3</v>
      </c>
      <c r="BK61" s="126">
        <f t="shared" si="165"/>
        <v>1.8925660585317747E-3</v>
      </c>
      <c r="BL61" s="126">
        <f t="shared" si="165"/>
        <v>1.796300898150449E-3</v>
      </c>
      <c r="BM61" s="126">
        <f t="shared" si="165"/>
        <v>2.6465576623282455E-3</v>
      </c>
      <c r="BN61" s="127">
        <f t="shared" si="165"/>
        <v>2.9215484961951925E-3</v>
      </c>
      <c r="BO61" s="126">
        <f t="shared" si="165"/>
        <v>2.5757263548320626E-3</v>
      </c>
      <c r="BP61" s="126">
        <f t="shared" si="165"/>
        <v>2.6103851801314091E-3</v>
      </c>
      <c r="BQ61" s="126">
        <f t="shared" si="165"/>
        <v>2.6260350528132955E-3</v>
      </c>
      <c r="BR61" s="126">
        <f t="shared" si="165"/>
        <v>2.327071351247855E-3</v>
      </c>
      <c r="BS61" s="128">
        <f t="shared" si="165"/>
        <v>2.0642101102376037E-3</v>
      </c>
      <c r="BT61" s="126">
        <f t="shared" ref="BT61:BU61" si="166">-BT47/BT42</f>
        <v>2.2157367503961795E-3</v>
      </c>
      <c r="BU61" s="126">
        <f t="shared" si="166"/>
        <v>1.8382219906351999E-3</v>
      </c>
      <c r="BV61" s="126">
        <f t="shared" ref="BV61:BW61" si="167">-BV47/BV42</f>
        <v>1.7256317172541691E-3</v>
      </c>
      <c r="BW61" s="128">
        <f t="shared" si="167"/>
        <v>1.6487988325101033E-3</v>
      </c>
      <c r="BX61" s="126">
        <f t="shared" ref="BX61:BY61" si="168">-BX47/BX42</f>
        <v>1.4830494632928925E-3</v>
      </c>
      <c r="BY61" s="126">
        <f t="shared" si="168"/>
        <v>1.5481955844438332E-3</v>
      </c>
      <c r="BZ61" s="127">
        <f t="shared" ref="BZ61:CB61" si="169">-BZ47/BZ42</f>
        <v>1.5145943318021179E-3</v>
      </c>
      <c r="CA61" s="126">
        <f t="shared" si="169"/>
        <v>1.4999696362421814E-3</v>
      </c>
      <c r="CB61" s="126">
        <f t="shared" si="169"/>
        <v>1.602621175967805E-3</v>
      </c>
      <c r="CC61" s="126">
        <f t="shared" ref="CC61" si="170">-CC47/CC42</f>
        <v>1.4606111912625643E-3</v>
      </c>
    </row>
    <row r="62" spans="1:81">
      <c r="A62" s="48" t="s">
        <v>219</v>
      </c>
      <c r="B62" s="48" t="s">
        <v>220</v>
      </c>
      <c r="C62" s="130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1"/>
      <c r="AV62" s="131"/>
      <c r="AW62" s="131"/>
      <c r="AX62" s="131"/>
      <c r="AY62" s="131"/>
      <c r="AZ62" s="131"/>
      <c r="BA62" s="131"/>
      <c r="BB62" s="131"/>
      <c r="BC62" s="126">
        <f t="shared" si="165"/>
        <v>4.5714285714285714E-2</v>
      </c>
      <c r="BD62" s="126">
        <f t="shared" si="165"/>
        <v>3.8215185318459875E-2</v>
      </c>
      <c r="BE62" s="126">
        <f t="shared" si="165"/>
        <v>3.9067524115755627E-2</v>
      </c>
      <c r="BF62" s="127">
        <f t="shared" si="165"/>
        <v>4.1115122342559166E-2</v>
      </c>
      <c r="BG62" s="126">
        <f t="shared" si="165"/>
        <v>4.7413303013075614E-2</v>
      </c>
      <c r="BH62" s="126">
        <f t="shared" si="165"/>
        <v>4.5482037014636503E-2</v>
      </c>
      <c r="BI62" s="126">
        <f t="shared" si="165"/>
        <v>4.2639352072415433E-2</v>
      </c>
      <c r="BJ62" s="127">
        <f t="shared" si="165"/>
        <v>4.5674917070681297E-2</v>
      </c>
      <c r="BK62" s="126">
        <f t="shared" si="165"/>
        <v>5.1772388059701489E-2</v>
      </c>
      <c r="BL62" s="126">
        <f t="shared" si="165"/>
        <v>5.7438998056575256E-2</v>
      </c>
      <c r="BM62" s="126">
        <f t="shared" si="165"/>
        <v>4.7727116429406503E-2</v>
      </c>
      <c r="BN62" s="127">
        <f t="shared" si="165"/>
        <v>3.8541051388068515E-2</v>
      </c>
      <c r="BO62" s="126">
        <f t="shared" si="165"/>
        <v>4.1948059078680065E-2</v>
      </c>
      <c r="BP62" s="126">
        <f t="shared" si="165"/>
        <v>4.0914560770156441E-2</v>
      </c>
      <c r="BQ62" s="126">
        <f t="shared" si="165"/>
        <v>4.0002086158339417E-2</v>
      </c>
      <c r="BR62" s="126">
        <f t="shared" si="165"/>
        <v>3.3622202720491441E-2</v>
      </c>
      <c r="BS62" s="128">
        <f t="shared" si="165"/>
        <v>3.4827171468911781E-2</v>
      </c>
      <c r="BT62" s="126">
        <f t="shared" ref="BT62:BU62" si="171">-BT48/BT43</f>
        <v>3.4136651157927751E-2</v>
      </c>
      <c r="BU62" s="126">
        <f t="shared" si="171"/>
        <v>2.5367472735893789E-2</v>
      </c>
      <c r="BV62" s="126">
        <f t="shared" ref="BV62:BW62" si="172">-BV48/BV43</f>
        <v>2.6606496497908146E-2</v>
      </c>
      <c r="BW62" s="128">
        <f t="shared" si="172"/>
        <v>2.7381739212538947E-2</v>
      </c>
      <c r="BX62" s="126">
        <f t="shared" ref="BX62:BY62" si="173">-BX48/BX43</f>
        <v>3.6213425129087783E-2</v>
      </c>
      <c r="BY62" s="126">
        <f t="shared" si="173"/>
        <v>3.9281297737688223E-2</v>
      </c>
      <c r="BZ62" s="127">
        <f t="shared" ref="BZ62:CB62" si="174">-BZ48/BZ43</f>
        <v>4.0167002591419525E-2</v>
      </c>
      <c r="CA62" s="126">
        <f t="shared" si="174"/>
        <v>4.0922844175491677E-2</v>
      </c>
      <c r="CB62" s="126">
        <f t="shared" si="174"/>
        <v>3.9265536723163845E-2</v>
      </c>
      <c r="CC62" s="126">
        <f t="shared" ref="CC62" si="175">-CC48/CC43</f>
        <v>3.7365962765607524E-2</v>
      </c>
    </row>
    <row r="63" spans="1:81">
      <c r="A63" s="48" t="s">
        <v>221</v>
      </c>
      <c r="B63" s="48" t="s">
        <v>222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1"/>
      <c r="AV63" s="131"/>
      <c r="AW63" s="131"/>
      <c r="AX63" s="131"/>
      <c r="AY63" s="131"/>
      <c r="AZ63" s="131"/>
      <c r="BA63" s="131"/>
      <c r="BB63" s="131"/>
      <c r="BC63" s="126">
        <f t="shared" ref="BC63:BP63" si="176">(-BC49-BC50)/(BC44+BC45)</f>
        <v>0.56371490280777536</v>
      </c>
      <c r="BD63" s="126">
        <f t="shared" si="176"/>
        <v>0.57854406130268199</v>
      </c>
      <c r="BE63" s="126">
        <f t="shared" si="176"/>
        <v>0.59815415315540033</v>
      </c>
      <c r="BF63" s="127">
        <f t="shared" si="176"/>
        <v>0.60654948230195038</v>
      </c>
      <c r="BG63" s="126">
        <f t="shared" si="176"/>
        <v>0.62396400663035756</v>
      </c>
      <c r="BH63" s="126">
        <f t="shared" si="176"/>
        <v>0.61077687679832593</v>
      </c>
      <c r="BI63" s="126">
        <f t="shared" si="176"/>
        <v>0.62716308337703197</v>
      </c>
      <c r="BJ63" s="127">
        <f t="shared" si="176"/>
        <v>0.65160273252758805</v>
      </c>
      <c r="BK63" s="126">
        <f t="shared" si="176"/>
        <v>0.6462277479513987</v>
      </c>
      <c r="BL63" s="126">
        <f t="shared" si="176"/>
        <v>0.66009852216748766</v>
      </c>
      <c r="BM63" s="126">
        <f t="shared" si="176"/>
        <v>0.58424697057126374</v>
      </c>
      <c r="BN63" s="127">
        <f t="shared" si="176"/>
        <v>0.58631284916201121</v>
      </c>
      <c r="BO63" s="126">
        <f t="shared" si="176"/>
        <v>0.58062854198866565</v>
      </c>
      <c r="BP63" s="126">
        <f t="shared" si="176"/>
        <v>0.58343395315141267</v>
      </c>
      <c r="BQ63" s="126">
        <f>(-BQ49-BQ50)/(BQ44+BQ45)</f>
        <v>0.59293849658314346</v>
      </c>
      <c r="BR63" s="126">
        <f>(-BR49-BR50)/(BR44+BR45)</f>
        <v>0.60954857007799579</v>
      </c>
      <c r="BS63" s="128">
        <f>(-BS49-BS50)/(BS44+BS45)</f>
        <v>0.61696942844483826</v>
      </c>
      <c r="BT63" s="126">
        <f t="shared" ref="BT63:BU63" si="177">(-BT49-BT50)/(BT44+BT45)</f>
        <v>0.58071920428462132</v>
      </c>
      <c r="BU63" s="126">
        <f t="shared" si="177"/>
        <v>0.50979477611940294</v>
      </c>
      <c r="BV63" s="126">
        <f t="shared" ref="BV63" si="178">(-BV49-BV50)/(BV44+BV45)</f>
        <v>0.48715567935623644</v>
      </c>
      <c r="BW63" s="128">
        <f t="shared" ref="BW63:CB63" si="179">(-BW49-BW50)/(BW44+BW45)</f>
        <v>0.50290654344909824</v>
      </c>
      <c r="BX63" s="126">
        <f t="shared" si="179"/>
        <v>0.51674356303021285</v>
      </c>
      <c r="BY63" s="126">
        <f t="shared" si="179"/>
        <v>0.52444570778851618</v>
      </c>
      <c r="BZ63" s="127">
        <f t="shared" si="179"/>
        <v>0.49157015100425155</v>
      </c>
      <c r="CA63" s="126">
        <f t="shared" si="179"/>
        <v>0.48487337440109513</v>
      </c>
      <c r="CB63" s="126">
        <f t="shared" si="179"/>
        <v>0.48229295852280557</v>
      </c>
      <c r="CC63" s="126">
        <f t="shared" ref="CC63" si="180">(-CC49-CC50)/(CC44+CC45)</f>
        <v>0.48070035813768403</v>
      </c>
    </row>
    <row r="64" spans="1:81">
      <c r="A64" s="129"/>
      <c r="B64" s="129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131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</row>
    <row r="65"/>
  </sheetData>
  <mergeCells count="22">
    <mergeCell ref="BK3:BN3"/>
    <mergeCell ref="AY3:BB3"/>
    <mergeCell ref="AQ3:AT3"/>
    <mergeCell ref="AU3:AX3"/>
    <mergeCell ref="BC3:BF3"/>
    <mergeCell ref="BG3:BJ3"/>
    <mergeCell ref="CA3:CC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B58EFB11-D8E4-456B-AA45-632DF202938E}"/>
    <hyperlink ref="A1" location="'Spis tresci_Table of content'!A1" display="Go back to Table of content" xr:uid="{2DE62173-73C9-4066-A498-42ADED09D136}"/>
    <hyperlink ref="B1" location="'Spis tresci_Table of content'!A1" display="Powrót do spisu treści" xr:uid="{FC32B229-112B-4619-AD78-9059095F225A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FC082-AFE6-4EA2-89CE-39B2CAE7F88C}">
  <sheetPr>
    <tabColor rgb="FF92D050"/>
  </sheetPr>
  <dimension ref="A1:CE37"/>
  <sheetViews>
    <sheetView showGridLines="0" zoomScaleNormal="100" workbookViewId="0">
      <pane xSplit="2" ySplit="4" topLeftCell="BK5" activePane="bottomRight" state="frozen"/>
      <selection pane="topRight" activeCell="C1" sqref="C1"/>
      <selection pane="bottomLeft" activeCell="A5" sqref="A5"/>
      <selection pane="bottomRight" activeCell="CA3" sqref="CA3:CC3"/>
    </sheetView>
  </sheetViews>
  <sheetFormatPr defaultColWidth="0" defaultRowHeight="0" customHeight="1" zeroHeight="1" outlineLevelRow="1" outlineLevelCol="1"/>
  <cols>
    <col min="1" max="1" width="48.7109375" style="106" customWidth="1" outlineLevel="1"/>
    <col min="2" max="2" width="51.42578125" style="106" customWidth="1"/>
    <col min="3" max="58" width="8.7109375" style="106" hidden="1" customWidth="1"/>
    <col min="59" max="83" width="8.7109375" style="106" customWidth="1"/>
    <col min="84" max="16384" width="8.7109375" style="106" hidden="1"/>
  </cols>
  <sheetData>
    <row r="1" spans="1:83" ht="15">
      <c r="A1" s="1" t="s">
        <v>0</v>
      </c>
      <c r="B1" s="1" t="s">
        <v>1</v>
      </c>
    </row>
    <row r="2" spans="1:83" ht="13.5">
      <c r="A2" s="54" t="s">
        <v>2</v>
      </c>
      <c r="B2" s="54" t="s">
        <v>3</v>
      </c>
    </row>
    <row r="3" spans="1:83" ht="12.75">
      <c r="A3" s="391" t="s">
        <v>142</v>
      </c>
      <c r="B3" s="391" t="s">
        <v>143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435"/>
      <c r="AR3" s="435"/>
      <c r="AS3" s="435"/>
      <c r="AT3" s="435"/>
      <c r="AU3" s="435"/>
      <c r="AV3" s="435"/>
      <c r="AW3" s="435"/>
      <c r="AX3" s="395"/>
      <c r="AY3" s="435"/>
      <c r="AZ3" s="435"/>
      <c r="BA3" s="435"/>
      <c r="BB3" s="395"/>
      <c r="BC3" s="433">
        <v>2020</v>
      </c>
      <c r="BD3" s="434"/>
      <c r="BE3" s="434"/>
      <c r="BF3" s="395"/>
      <c r="BG3" s="433">
        <v>2021</v>
      </c>
      <c r="BH3" s="434"/>
      <c r="BI3" s="434"/>
      <c r="BJ3" s="397"/>
      <c r="BK3" s="434">
        <v>2022</v>
      </c>
      <c r="BL3" s="434"/>
      <c r="BM3" s="434"/>
      <c r="BN3" s="395"/>
      <c r="BO3" s="433">
        <v>2023</v>
      </c>
      <c r="BP3" s="434"/>
      <c r="BQ3" s="434"/>
      <c r="BR3" s="397"/>
      <c r="BS3" s="434">
        <v>2024</v>
      </c>
      <c r="BT3" s="434"/>
      <c r="BU3" s="434"/>
      <c r="BV3" s="395"/>
      <c r="BW3" s="433">
        <v>2025</v>
      </c>
      <c r="BX3" s="434"/>
      <c r="BY3" s="434"/>
      <c r="BZ3" s="436"/>
      <c r="CA3" s="433">
        <v>2026</v>
      </c>
      <c r="CB3" s="434"/>
      <c r="CC3" s="434"/>
    </row>
    <row r="4" spans="1:83" ht="12.75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48"/>
      <c r="AB4" s="348"/>
      <c r="AC4" s="348"/>
      <c r="AD4" s="348"/>
      <c r="AE4" s="348"/>
      <c r="AF4" s="348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48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  <c r="CC4" s="10" t="s">
        <v>8</v>
      </c>
    </row>
    <row r="5" spans="1:83" ht="12.75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317"/>
      <c r="T5" s="336"/>
      <c r="U5" s="317"/>
      <c r="V5" s="336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15"/>
      <c r="BD5" s="15"/>
      <c r="BE5" s="15"/>
      <c r="BF5" s="15"/>
      <c r="BG5" s="14"/>
      <c r="BH5" s="15"/>
      <c r="BI5" s="15"/>
      <c r="BJ5" s="56"/>
      <c r="BK5" s="15"/>
      <c r="BL5" s="15"/>
      <c r="BM5" s="15"/>
      <c r="BN5" s="15"/>
      <c r="BO5" s="14"/>
      <c r="BP5" s="15"/>
      <c r="BQ5" s="15"/>
      <c r="BR5" s="56"/>
      <c r="BS5" s="15"/>
      <c r="BT5" s="15"/>
      <c r="BU5" s="15"/>
      <c r="BV5" s="15"/>
      <c r="BW5" s="145"/>
      <c r="BZ5" s="268"/>
    </row>
    <row r="6" spans="1:83" ht="12.75">
      <c r="A6" s="57" t="s">
        <v>144</v>
      </c>
      <c r="B6" s="57" t="s">
        <v>145</v>
      </c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18"/>
      <c r="AQ6" s="318"/>
      <c r="AR6" s="318"/>
      <c r="AS6" s="318"/>
      <c r="AT6" s="318"/>
      <c r="AU6" s="318"/>
      <c r="AV6" s="318"/>
      <c r="AW6" s="318"/>
      <c r="AX6" s="318"/>
      <c r="AY6" s="318"/>
      <c r="AZ6" s="318"/>
      <c r="BA6" s="318"/>
      <c r="BB6" s="318"/>
      <c r="BC6" s="59"/>
      <c r="BD6" s="59"/>
      <c r="BE6" s="59"/>
      <c r="BF6" s="59"/>
      <c r="BG6" s="677"/>
      <c r="BH6" s="528"/>
      <c r="BI6" s="528"/>
      <c r="BJ6" s="678"/>
      <c r="BK6" s="528"/>
      <c r="BL6" s="528"/>
      <c r="BM6" s="528"/>
      <c r="BN6" s="528"/>
      <c r="BO6" s="677"/>
      <c r="BP6" s="528"/>
      <c r="BQ6" s="528"/>
      <c r="BR6" s="678"/>
      <c r="BS6" s="528"/>
      <c r="BT6" s="528"/>
      <c r="BU6" s="528"/>
      <c r="BV6" s="528"/>
      <c r="BW6" s="677"/>
      <c r="BX6" s="528"/>
      <c r="BY6" s="528"/>
      <c r="BZ6" s="678"/>
      <c r="CA6" s="528"/>
      <c r="CB6" s="528"/>
      <c r="CC6" s="528"/>
      <c r="CD6" s="623"/>
      <c r="CE6" s="623"/>
    </row>
    <row r="7" spans="1:83" ht="12.75">
      <c r="A7" s="65" t="s">
        <v>146</v>
      </c>
      <c r="B7" s="65" t="s">
        <v>147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  <c r="AO7" s="170"/>
      <c r="AP7" s="167"/>
      <c r="AQ7" s="167"/>
      <c r="AR7" s="167"/>
      <c r="AS7" s="167"/>
      <c r="AT7" s="167"/>
      <c r="AU7" s="167"/>
      <c r="AV7" s="167"/>
      <c r="AW7" s="167"/>
      <c r="AX7" s="167"/>
      <c r="AY7" s="167"/>
      <c r="AZ7" s="167"/>
      <c r="BA7" s="167"/>
      <c r="BB7" s="167"/>
      <c r="BC7" s="108">
        <v>0</v>
      </c>
      <c r="BD7" s="108">
        <v>0</v>
      </c>
      <c r="BE7" s="108">
        <v>0</v>
      </c>
      <c r="BF7" s="108">
        <v>0</v>
      </c>
      <c r="BG7" s="470">
        <v>1134</v>
      </c>
      <c r="BH7" s="469">
        <v>1287</v>
      </c>
      <c r="BI7" s="469">
        <v>1131</v>
      </c>
      <c r="BJ7" s="469">
        <v>629</v>
      </c>
      <c r="BK7" s="470">
        <v>1109</v>
      </c>
      <c r="BL7" s="469">
        <v>2790</v>
      </c>
      <c r="BM7" s="469">
        <v>2735</v>
      </c>
      <c r="BN7" s="469">
        <v>975</v>
      </c>
      <c r="BO7" s="470">
        <v>1136</v>
      </c>
      <c r="BP7" s="469">
        <v>1372</v>
      </c>
      <c r="BQ7" s="469">
        <v>1150</v>
      </c>
      <c r="BR7" s="469">
        <v>900</v>
      </c>
      <c r="BS7" s="470">
        <v>1091</v>
      </c>
      <c r="BT7" s="469">
        <v>634</v>
      </c>
      <c r="BU7" s="469">
        <v>769</v>
      </c>
      <c r="BV7" s="469">
        <v>898</v>
      </c>
      <c r="BW7" s="470">
        <v>1029</v>
      </c>
      <c r="BX7" s="469">
        <v>812</v>
      </c>
      <c r="BY7" s="469">
        <v>1027</v>
      </c>
      <c r="BZ7" s="469">
        <v>818</v>
      </c>
      <c r="CA7" s="470">
        <v>675</v>
      </c>
      <c r="CB7" s="469">
        <v>490</v>
      </c>
      <c r="CC7" s="469">
        <v>973</v>
      </c>
      <c r="CD7" s="623"/>
      <c r="CE7" s="623"/>
    </row>
    <row r="8" spans="1:83" ht="12.75">
      <c r="A8" s="65" t="s">
        <v>148</v>
      </c>
      <c r="B8" s="65" t="s">
        <v>149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  <c r="AM8" s="170"/>
      <c r="AN8" s="170"/>
      <c r="AO8" s="170"/>
      <c r="AP8" s="167"/>
      <c r="AQ8" s="167"/>
      <c r="AR8" s="167"/>
      <c r="AS8" s="167"/>
      <c r="AT8" s="167"/>
      <c r="AU8" s="167"/>
      <c r="AV8" s="167"/>
      <c r="AW8" s="167"/>
      <c r="AX8" s="167"/>
      <c r="AY8" s="167"/>
      <c r="AZ8" s="167"/>
      <c r="BA8" s="167"/>
      <c r="BB8" s="167"/>
      <c r="BC8" s="108">
        <v>1351</v>
      </c>
      <c r="BD8" s="108">
        <v>874</v>
      </c>
      <c r="BE8" s="108">
        <v>1039</v>
      </c>
      <c r="BF8" s="108">
        <v>1711</v>
      </c>
      <c r="BG8" s="470">
        <v>346</v>
      </c>
      <c r="BH8" s="469">
        <v>89</v>
      </c>
      <c r="BI8" s="469">
        <v>453</v>
      </c>
      <c r="BJ8" s="469">
        <v>301</v>
      </c>
      <c r="BK8" s="470">
        <v>131</v>
      </c>
      <c r="BL8" s="469">
        <v>386</v>
      </c>
      <c r="BM8" s="469">
        <v>353</v>
      </c>
      <c r="BN8" s="469">
        <v>443</v>
      </c>
      <c r="BO8" s="470">
        <v>330</v>
      </c>
      <c r="BP8" s="469">
        <v>852</v>
      </c>
      <c r="BQ8" s="469">
        <v>432</v>
      </c>
      <c r="BR8" s="469">
        <v>719</v>
      </c>
      <c r="BS8" s="470">
        <v>754</v>
      </c>
      <c r="BT8" s="469">
        <v>481</v>
      </c>
      <c r="BU8" s="469">
        <v>220</v>
      </c>
      <c r="BV8" s="469">
        <v>521</v>
      </c>
      <c r="BW8" s="470">
        <v>632</v>
      </c>
      <c r="BX8" s="469">
        <v>733</v>
      </c>
      <c r="BY8" s="469">
        <v>240</v>
      </c>
      <c r="BZ8" s="469">
        <v>1090</v>
      </c>
      <c r="CA8" s="470">
        <v>393</v>
      </c>
      <c r="CB8" s="469">
        <v>1830</v>
      </c>
      <c r="CC8" s="469">
        <v>1125</v>
      </c>
      <c r="CD8" s="623"/>
      <c r="CE8" s="623"/>
    </row>
    <row r="9" spans="1:83" ht="12.75">
      <c r="A9" s="65" t="s">
        <v>150</v>
      </c>
      <c r="B9" s="65" t="s">
        <v>151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70"/>
      <c r="AN9" s="170"/>
      <c r="AO9" s="170"/>
      <c r="AP9" s="167"/>
      <c r="AQ9" s="167"/>
      <c r="AR9" s="167"/>
      <c r="AS9" s="167"/>
      <c r="AT9" s="167"/>
      <c r="AU9" s="167"/>
      <c r="AV9" s="167"/>
      <c r="AW9" s="167"/>
      <c r="AX9" s="167"/>
      <c r="AY9" s="167"/>
      <c r="AZ9" s="167"/>
      <c r="BA9" s="167"/>
      <c r="BB9" s="167"/>
      <c r="BC9" s="108">
        <v>1089</v>
      </c>
      <c r="BD9" s="108">
        <v>700</v>
      </c>
      <c r="BE9" s="108">
        <v>717</v>
      </c>
      <c r="BF9" s="108">
        <v>1200</v>
      </c>
      <c r="BG9" s="470">
        <v>29</v>
      </c>
      <c r="BH9" s="469">
        <v>0</v>
      </c>
      <c r="BI9" s="469">
        <v>286</v>
      </c>
      <c r="BJ9" s="469">
        <v>525</v>
      </c>
      <c r="BK9" s="470">
        <v>184</v>
      </c>
      <c r="BL9" s="469">
        <v>248</v>
      </c>
      <c r="BM9" s="469">
        <v>247</v>
      </c>
      <c r="BN9" s="469">
        <v>478</v>
      </c>
      <c r="BO9" s="470">
        <v>68</v>
      </c>
      <c r="BP9" s="469">
        <v>73</v>
      </c>
      <c r="BQ9" s="469">
        <v>262</v>
      </c>
      <c r="BR9" s="469">
        <v>616</v>
      </c>
      <c r="BS9" s="470">
        <v>138</v>
      </c>
      <c r="BT9" s="469">
        <v>175</v>
      </c>
      <c r="BU9" s="469">
        <v>389</v>
      </c>
      <c r="BV9" s="469">
        <v>507</v>
      </c>
      <c r="BW9" s="470">
        <v>66</v>
      </c>
      <c r="BX9" s="469">
        <v>118</v>
      </c>
      <c r="BY9" s="469">
        <v>178</v>
      </c>
      <c r="BZ9" s="469">
        <v>424</v>
      </c>
      <c r="CA9" s="470">
        <v>288</v>
      </c>
      <c r="CB9" s="469">
        <v>537</v>
      </c>
      <c r="CC9" s="469">
        <v>407</v>
      </c>
      <c r="CD9" s="623"/>
      <c r="CE9" s="623"/>
    </row>
    <row r="10" spans="1:83" ht="12.75">
      <c r="A10" s="65" t="s">
        <v>152</v>
      </c>
      <c r="B10" s="65" t="s">
        <v>153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70"/>
      <c r="AJ10" s="170"/>
      <c r="AK10" s="170"/>
      <c r="AL10" s="170"/>
      <c r="AM10" s="170"/>
      <c r="AN10" s="170"/>
      <c r="AO10" s="170"/>
      <c r="AP10" s="170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77" t="s">
        <v>14</v>
      </c>
      <c r="BD10" s="77" t="s">
        <v>14</v>
      </c>
      <c r="BE10" s="77" t="s">
        <v>14</v>
      </c>
      <c r="BF10" s="77" t="s">
        <v>14</v>
      </c>
      <c r="BG10" s="499" t="s">
        <v>14</v>
      </c>
      <c r="BH10" s="498" t="s">
        <v>14</v>
      </c>
      <c r="BI10" s="498" t="s">
        <v>14</v>
      </c>
      <c r="BJ10" s="500" t="s">
        <v>14</v>
      </c>
      <c r="BK10" s="498" t="s">
        <v>14</v>
      </c>
      <c r="BL10" s="498" t="s">
        <v>14</v>
      </c>
      <c r="BM10" s="498" t="s">
        <v>14</v>
      </c>
      <c r="BN10" s="498" t="s">
        <v>14</v>
      </c>
      <c r="BO10" s="499" t="s">
        <v>14</v>
      </c>
      <c r="BP10" s="498" t="s">
        <v>14</v>
      </c>
      <c r="BQ10" s="498" t="s">
        <v>14</v>
      </c>
      <c r="BR10" s="500" t="s">
        <v>14</v>
      </c>
      <c r="BS10" s="498" t="s">
        <v>14</v>
      </c>
      <c r="BT10" s="498" t="s">
        <v>14</v>
      </c>
      <c r="BU10" s="498" t="s">
        <v>14</v>
      </c>
      <c r="BV10" s="498" t="s">
        <v>14</v>
      </c>
      <c r="BW10" s="499" t="s">
        <v>14</v>
      </c>
      <c r="BX10" s="498" t="s">
        <v>14</v>
      </c>
      <c r="BY10" s="498" t="s">
        <v>14</v>
      </c>
      <c r="BZ10" s="500" t="s">
        <v>14</v>
      </c>
      <c r="CA10" s="498" t="s">
        <v>14</v>
      </c>
      <c r="CB10" s="498" t="s">
        <v>14</v>
      </c>
      <c r="CC10" s="498" t="s">
        <v>14</v>
      </c>
      <c r="CD10" s="623"/>
      <c r="CE10" s="623"/>
    </row>
    <row r="11" spans="1:83" ht="22.5">
      <c r="A11" s="65" t="s">
        <v>154</v>
      </c>
      <c r="B11" s="65" t="s">
        <v>155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77" t="s">
        <v>14</v>
      </c>
      <c r="BD11" s="77" t="s">
        <v>14</v>
      </c>
      <c r="BE11" s="77" t="s">
        <v>14</v>
      </c>
      <c r="BF11" s="77" t="s">
        <v>14</v>
      </c>
      <c r="BG11" s="499" t="s">
        <v>14</v>
      </c>
      <c r="BH11" s="498" t="s">
        <v>14</v>
      </c>
      <c r="BI11" s="498" t="s">
        <v>14</v>
      </c>
      <c r="BJ11" s="500" t="s">
        <v>14</v>
      </c>
      <c r="BK11" s="498" t="s">
        <v>14</v>
      </c>
      <c r="BL11" s="498" t="s">
        <v>14</v>
      </c>
      <c r="BM11" s="498" t="s">
        <v>14</v>
      </c>
      <c r="BN11" s="498" t="s">
        <v>14</v>
      </c>
      <c r="BO11" s="499" t="s">
        <v>14</v>
      </c>
      <c r="BP11" s="498" t="s">
        <v>14</v>
      </c>
      <c r="BQ11" s="498" t="s">
        <v>14</v>
      </c>
      <c r="BR11" s="500" t="s">
        <v>14</v>
      </c>
      <c r="BS11" s="498" t="s">
        <v>14</v>
      </c>
      <c r="BT11" s="498" t="s">
        <v>14</v>
      </c>
      <c r="BU11" s="498" t="s">
        <v>14</v>
      </c>
      <c r="BV11" s="498" t="s">
        <v>14</v>
      </c>
      <c r="BW11" s="499" t="s">
        <v>14</v>
      </c>
      <c r="BX11" s="498" t="s">
        <v>14</v>
      </c>
      <c r="BY11" s="498" t="s">
        <v>14</v>
      </c>
      <c r="BZ11" s="500" t="s">
        <v>14</v>
      </c>
      <c r="CA11" s="498" t="s">
        <v>14</v>
      </c>
      <c r="CB11" s="498" t="s">
        <v>14</v>
      </c>
      <c r="CC11" s="498" t="s">
        <v>14</v>
      </c>
      <c r="CD11" s="623"/>
      <c r="CE11" s="623"/>
    </row>
    <row r="12" spans="1:83" ht="12.75" outlineLevel="1">
      <c r="A12" s="110" t="s">
        <v>148</v>
      </c>
      <c r="B12" s="110" t="s">
        <v>149</v>
      </c>
      <c r="C12" s="365"/>
      <c r="D12" s="365"/>
      <c r="E12" s="365"/>
      <c r="F12" s="365"/>
      <c r="G12" s="365"/>
      <c r="H12" s="365"/>
      <c r="I12" s="365"/>
      <c r="J12" s="365"/>
      <c r="K12" s="365"/>
      <c r="L12" s="365"/>
      <c r="M12" s="365"/>
      <c r="N12" s="365"/>
      <c r="O12" s="365"/>
      <c r="P12" s="365"/>
      <c r="Q12" s="365"/>
      <c r="R12" s="365"/>
      <c r="S12" s="365"/>
      <c r="T12" s="365"/>
      <c r="U12" s="365"/>
      <c r="V12" s="365"/>
      <c r="W12" s="365"/>
      <c r="X12" s="365"/>
      <c r="Y12" s="365"/>
      <c r="Z12" s="365"/>
      <c r="AA12" s="365"/>
      <c r="AB12" s="366"/>
      <c r="AC12" s="366"/>
      <c r="AD12" s="366"/>
      <c r="AE12" s="366"/>
      <c r="AF12" s="366"/>
      <c r="AG12" s="366"/>
      <c r="AH12" s="366"/>
      <c r="AI12" s="366"/>
      <c r="AJ12" s="366"/>
      <c r="AK12" s="366"/>
      <c r="AL12" s="366"/>
      <c r="AM12" s="366"/>
      <c r="AN12" s="366"/>
      <c r="AO12" s="366"/>
      <c r="AP12" s="366"/>
      <c r="AQ12" s="366"/>
      <c r="AR12" s="366"/>
      <c r="AS12" s="366"/>
      <c r="AT12" s="366"/>
      <c r="AU12" s="366"/>
      <c r="AV12" s="366"/>
      <c r="AW12" s="366"/>
      <c r="AX12" s="366"/>
      <c r="AY12" s="366"/>
      <c r="AZ12" s="366"/>
      <c r="BA12" s="366"/>
      <c r="BB12" s="366"/>
      <c r="BC12" s="111" t="s">
        <v>14</v>
      </c>
      <c r="BD12" s="111" t="s">
        <v>14</v>
      </c>
      <c r="BE12" s="111" t="s">
        <v>14</v>
      </c>
      <c r="BF12" s="111" t="s">
        <v>14</v>
      </c>
      <c r="BG12" s="679" t="s">
        <v>14</v>
      </c>
      <c r="BH12" s="680" t="s">
        <v>14</v>
      </c>
      <c r="BI12" s="680" t="s">
        <v>14</v>
      </c>
      <c r="BJ12" s="681" t="s">
        <v>14</v>
      </c>
      <c r="BK12" s="680" t="s">
        <v>14</v>
      </c>
      <c r="BL12" s="680" t="s">
        <v>14</v>
      </c>
      <c r="BM12" s="680" t="s">
        <v>14</v>
      </c>
      <c r="BN12" s="680" t="s">
        <v>14</v>
      </c>
      <c r="BO12" s="679" t="s">
        <v>14</v>
      </c>
      <c r="BP12" s="680" t="s">
        <v>14</v>
      </c>
      <c r="BQ12" s="680" t="s">
        <v>14</v>
      </c>
      <c r="BR12" s="681" t="s">
        <v>14</v>
      </c>
      <c r="BS12" s="680" t="s">
        <v>14</v>
      </c>
      <c r="BT12" s="680" t="s">
        <v>14</v>
      </c>
      <c r="BU12" s="680" t="s">
        <v>14</v>
      </c>
      <c r="BV12" s="680" t="s">
        <v>14</v>
      </c>
      <c r="BW12" s="679" t="s">
        <v>14</v>
      </c>
      <c r="BX12" s="680" t="s">
        <v>14</v>
      </c>
      <c r="BY12" s="680" t="s">
        <v>14</v>
      </c>
      <c r="BZ12" s="681" t="s">
        <v>14</v>
      </c>
      <c r="CA12" s="680" t="s">
        <v>14</v>
      </c>
      <c r="CB12" s="680" t="s">
        <v>14</v>
      </c>
      <c r="CC12" s="680" t="s">
        <v>14</v>
      </c>
      <c r="CD12" s="623"/>
      <c r="CE12" s="623"/>
    </row>
    <row r="13" spans="1:83" ht="12.75" outlineLevel="1">
      <c r="A13" s="112" t="s">
        <v>156</v>
      </c>
      <c r="B13" s="112" t="s">
        <v>157</v>
      </c>
      <c r="C13" s="365"/>
      <c r="D13" s="365"/>
      <c r="E13" s="365"/>
      <c r="F13" s="365"/>
      <c r="G13" s="365"/>
      <c r="H13" s="365"/>
      <c r="I13" s="365"/>
      <c r="J13" s="365"/>
      <c r="K13" s="365"/>
      <c r="L13" s="365"/>
      <c r="M13" s="365"/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/>
      <c r="Z13" s="365"/>
      <c r="AA13" s="365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  <c r="AP13" s="366"/>
      <c r="AQ13" s="366"/>
      <c r="AR13" s="366"/>
      <c r="AS13" s="366"/>
      <c r="AT13" s="366"/>
      <c r="AU13" s="366"/>
      <c r="AV13" s="366"/>
      <c r="AW13" s="366"/>
      <c r="AX13" s="366"/>
      <c r="AY13" s="366"/>
      <c r="AZ13" s="366"/>
      <c r="BA13" s="366"/>
      <c r="BB13" s="366"/>
      <c r="BC13" s="111" t="s">
        <v>14</v>
      </c>
      <c r="BD13" s="111" t="s">
        <v>14</v>
      </c>
      <c r="BE13" s="111" t="s">
        <v>14</v>
      </c>
      <c r="BF13" s="111" t="s">
        <v>14</v>
      </c>
      <c r="BG13" s="679" t="s">
        <v>14</v>
      </c>
      <c r="BH13" s="680" t="s">
        <v>14</v>
      </c>
      <c r="BI13" s="680" t="s">
        <v>14</v>
      </c>
      <c r="BJ13" s="681" t="s">
        <v>14</v>
      </c>
      <c r="BK13" s="680" t="s">
        <v>14</v>
      </c>
      <c r="BL13" s="680" t="s">
        <v>14</v>
      </c>
      <c r="BM13" s="680" t="s">
        <v>14</v>
      </c>
      <c r="BN13" s="680" t="s">
        <v>14</v>
      </c>
      <c r="BO13" s="679" t="s">
        <v>14</v>
      </c>
      <c r="BP13" s="680" t="s">
        <v>14</v>
      </c>
      <c r="BQ13" s="680" t="s">
        <v>14</v>
      </c>
      <c r="BR13" s="681" t="s">
        <v>14</v>
      </c>
      <c r="BS13" s="680" t="s">
        <v>14</v>
      </c>
      <c r="BT13" s="680" t="s">
        <v>14</v>
      </c>
      <c r="BU13" s="680" t="s">
        <v>14</v>
      </c>
      <c r="BV13" s="680" t="s">
        <v>14</v>
      </c>
      <c r="BW13" s="679" t="s">
        <v>14</v>
      </c>
      <c r="BX13" s="680" t="s">
        <v>14</v>
      </c>
      <c r="BY13" s="680" t="s">
        <v>14</v>
      </c>
      <c r="BZ13" s="681" t="s">
        <v>14</v>
      </c>
      <c r="CA13" s="680" t="s">
        <v>14</v>
      </c>
      <c r="CB13" s="680" t="s">
        <v>14</v>
      </c>
      <c r="CC13" s="680" t="s">
        <v>14</v>
      </c>
      <c r="CD13" s="623"/>
      <c r="CE13" s="623"/>
    </row>
    <row r="14" spans="1:83" ht="12.75" outlineLevel="1">
      <c r="A14" s="112" t="s">
        <v>158</v>
      </c>
      <c r="B14" s="112" t="s">
        <v>159</v>
      </c>
      <c r="C14" s="365"/>
      <c r="D14" s="365"/>
      <c r="E14" s="365"/>
      <c r="F14" s="365"/>
      <c r="G14" s="365"/>
      <c r="H14" s="365"/>
      <c r="I14" s="365"/>
      <c r="J14" s="365"/>
      <c r="K14" s="365"/>
      <c r="L14" s="365"/>
      <c r="M14" s="365"/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/>
      <c r="Z14" s="365"/>
      <c r="AA14" s="365"/>
      <c r="AB14" s="366"/>
      <c r="AC14" s="366"/>
      <c r="AD14" s="366"/>
      <c r="AE14" s="366"/>
      <c r="AF14" s="366"/>
      <c r="AG14" s="366"/>
      <c r="AH14" s="366"/>
      <c r="AI14" s="366"/>
      <c r="AJ14" s="366"/>
      <c r="AK14" s="366"/>
      <c r="AL14" s="366"/>
      <c r="AM14" s="366"/>
      <c r="AN14" s="366"/>
      <c r="AO14" s="366"/>
      <c r="AP14" s="366"/>
      <c r="AQ14" s="366"/>
      <c r="AR14" s="366"/>
      <c r="AS14" s="366"/>
      <c r="AT14" s="366"/>
      <c r="AU14" s="366"/>
      <c r="AV14" s="366"/>
      <c r="AW14" s="366"/>
      <c r="AX14" s="366"/>
      <c r="AY14" s="366"/>
      <c r="AZ14" s="366"/>
      <c r="BA14" s="366"/>
      <c r="BB14" s="366"/>
      <c r="BC14" s="111" t="s">
        <v>14</v>
      </c>
      <c r="BD14" s="111" t="s">
        <v>14</v>
      </c>
      <c r="BE14" s="111" t="s">
        <v>14</v>
      </c>
      <c r="BF14" s="111" t="s">
        <v>14</v>
      </c>
      <c r="BG14" s="679" t="s">
        <v>14</v>
      </c>
      <c r="BH14" s="680" t="s">
        <v>14</v>
      </c>
      <c r="BI14" s="680" t="s">
        <v>14</v>
      </c>
      <c r="BJ14" s="681" t="s">
        <v>14</v>
      </c>
      <c r="BK14" s="680" t="s">
        <v>14</v>
      </c>
      <c r="BL14" s="680" t="s">
        <v>14</v>
      </c>
      <c r="BM14" s="680" t="s">
        <v>14</v>
      </c>
      <c r="BN14" s="680" t="s">
        <v>14</v>
      </c>
      <c r="BO14" s="679" t="s">
        <v>14</v>
      </c>
      <c r="BP14" s="680" t="s">
        <v>14</v>
      </c>
      <c r="BQ14" s="680" t="s">
        <v>14</v>
      </c>
      <c r="BR14" s="681" t="s">
        <v>14</v>
      </c>
      <c r="BS14" s="680" t="s">
        <v>14</v>
      </c>
      <c r="BT14" s="680" t="s">
        <v>14</v>
      </c>
      <c r="BU14" s="680" t="s">
        <v>14</v>
      </c>
      <c r="BV14" s="680" t="s">
        <v>14</v>
      </c>
      <c r="BW14" s="679" t="s">
        <v>14</v>
      </c>
      <c r="BX14" s="680" t="s">
        <v>14</v>
      </c>
      <c r="BY14" s="680" t="s">
        <v>14</v>
      </c>
      <c r="BZ14" s="681" t="s">
        <v>14</v>
      </c>
      <c r="CA14" s="680" t="s">
        <v>14</v>
      </c>
      <c r="CB14" s="680" t="s">
        <v>14</v>
      </c>
      <c r="CC14" s="680" t="s">
        <v>14</v>
      </c>
      <c r="CD14" s="623"/>
      <c r="CE14" s="623"/>
    </row>
    <row r="15" spans="1:83" ht="22.5">
      <c r="A15" s="65" t="s">
        <v>160</v>
      </c>
      <c r="B15" s="65" t="s">
        <v>161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67"/>
      <c r="AQ15" s="167"/>
      <c r="AR15" s="167"/>
      <c r="AS15" s="167"/>
      <c r="AT15" s="167"/>
      <c r="AU15" s="367"/>
      <c r="AV15" s="367"/>
      <c r="AW15" s="367"/>
      <c r="AX15" s="367"/>
      <c r="AY15" s="367"/>
      <c r="AZ15" s="367"/>
      <c r="BA15" s="367"/>
      <c r="BB15" s="367"/>
      <c r="BC15" s="254">
        <f t="shared" ref="BC15:BY15" si="0">+BC16+BC17</f>
        <v>193</v>
      </c>
      <c r="BD15" s="254">
        <f t="shared" si="0"/>
        <v>233</v>
      </c>
      <c r="BE15" s="254">
        <f t="shared" si="0"/>
        <v>232</v>
      </c>
      <c r="BF15" s="254">
        <f t="shared" si="0"/>
        <v>382</v>
      </c>
      <c r="BG15" s="470">
        <f t="shared" si="0"/>
        <v>101</v>
      </c>
      <c r="BH15" s="469">
        <f t="shared" si="0"/>
        <v>95</v>
      </c>
      <c r="BI15" s="469">
        <f t="shared" si="0"/>
        <v>87</v>
      </c>
      <c r="BJ15" s="471">
        <f t="shared" si="0"/>
        <v>83</v>
      </c>
      <c r="BK15" s="469">
        <f t="shared" si="0"/>
        <v>75</v>
      </c>
      <c r="BL15" s="469">
        <f t="shared" si="0"/>
        <v>64</v>
      </c>
      <c r="BM15" s="469">
        <f t="shared" si="0"/>
        <v>61</v>
      </c>
      <c r="BN15" s="469">
        <f t="shared" si="0"/>
        <v>57</v>
      </c>
      <c r="BO15" s="470">
        <f t="shared" si="0"/>
        <v>50</v>
      </c>
      <c r="BP15" s="469">
        <f t="shared" si="0"/>
        <v>43</v>
      </c>
      <c r="BQ15" s="469">
        <f t="shared" si="0"/>
        <v>41</v>
      </c>
      <c r="BR15" s="471">
        <f t="shared" si="0"/>
        <v>39</v>
      </c>
      <c r="BS15" s="469">
        <f t="shared" si="0"/>
        <v>27</v>
      </c>
      <c r="BT15" s="469">
        <f t="shared" si="0"/>
        <v>26</v>
      </c>
      <c r="BU15" s="469">
        <f t="shared" si="0"/>
        <v>24</v>
      </c>
      <c r="BV15" s="469">
        <f t="shared" si="0"/>
        <v>22</v>
      </c>
      <c r="BW15" s="470">
        <f t="shared" si="0"/>
        <v>13</v>
      </c>
      <c r="BX15" s="469">
        <f t="shared" si="0"/>
        <v>12</v>
      </c>
      <c r="BY15" s="469">
        <f t="shared" si="0"/>
        <v>11</v>
      </c>
      <c r="BZ15" s="471">
        <f t="shared" ref="BZ15:CB15" si="1">+BZ16+BZ17</f>
        <v>8</v>
      </c>
      <c r="CA15" s="469">
        <f t="shared" si="1"/>
        <v>8</v>
      </c>
      <c r="CB15" s="469">
        <f t="shared" si="1"/>
        <v>7</v>
      </c>
      <c r="CC15" s="469">
        <f t="shared" ref="CC15" si="2">+CC16+CC17</f>
        <v>6</v>
      </c>
      <c r="CD15" s="623"/>
      <c r="CE15" s="623"/>
    </row>
    <row r="16" spans="1:83" ht="21.6" customHeight="1">
      <c r="A16" s="110" t="s">
        <v>162</v>
      </c>
      <c r="B16" s="110" t="s">
        <v>163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0"/>
      <c r="AN16" s="170"/>
      <c r="AO16" s="170"/>
      <c r="AP16" s="167"/>
      <c r="AQ16" s="167"/>
      <c r="AR16" s="167"/>
      <c r="AS16" s="167"/>
      <c r="AT16" s="167"/>
      <c r="AU16" s="167"/>
      <c r="AV16" s="167"/>
      <c r="AW16" s="167"/>
      <c r="AX16" s="167"/>
      <c r="AY16" s="167"/>
      <c r="AZ16" s="167"/>
      <c r="BA16" s="167"/>
      <c r="BB16" s="167"/>
      <c r="BC16" s="108">
        <v>44</v>
      </c>
      <c r="BD16" s="108">
        <v>0</v>
      </c>
      <c r="BE16" s="108">
        <v>12</v>
      </c>
      <c r="BF16" s="108">
        <v>275</v>
      </c>
      <c r="BG16" s="470">
        <v>100</v>
      </c>
      <c r="BH16" s="469">
        <v>94</v>
      </c>
      <c r="BI16" s="469">
        <v>87</v>
      </c>
      <c r="BJ16" s="471">
        <v>78</v>
      </c>
      <c r="BK16" s="469">
        <v>73</v>
      </c>
      <c r="BL16" s="469">
        <v>63</v>
      </c>
      <c r="BM16" s="469">
        <v>60</v>
      </c>
      <c r="BN16" s="469">
        <v>55</v>
      </c>
      <c r="BO16" s="470">
        <v>50</v>
      </c>
      <c r="BP16" s="469">
        <v>42</v>
      </c>
      <c r="BQ16" s="469">
        <v>41</v>
      </c>
      <c r="BR16" s="471">
        <v>39</v>
      </c>
      <c r="BS16" s="469">
        <v>27</v>
      </c>
      <c r="BT16" s="469">
        <v>26</v>
      </c>
      <c r="BU16" s="469">
        <v>24</v>
      </c>
      <c r="BV16" s="469">
        <v>21</v>
      </c>
      <c r="BW16" s="470">
        <v>12</v>
      </c>
      <c r="BX16" s="469">
        <v>11</v>
      </c>
      <c r="BY16" s="469">
        <v>10</v>
      </c>
      <c r="BZ16" s="471">
        <v>7</v>
      </c>
      <c r="CA16" s="469">
        <v>7</v>
      </c>
      <c r="CB16" s="469">
        <v>6</v>
      </c>
      <c r="CC16" s="469">
        <v>5</v>
      </c>
      <c r="CD16" s="623"/>
      <c r="CE16" s="623"/>
    </row>
    <row r="17" spans="1:83" ht="12.75">
      <c r="A17" s="110" t="s">
        <v>152</v>
      </c>
      <c r="B17" s="110" t="s">
        <v>153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170"/>
      <c r="AG17" s="170"/>
      <c r="AH17" s="170"/>
      <c r="AI17" s="170"/>
      <c r="AJ17" s="170"/>
      <c r="AK17" s="170"/>
      <c r="AL17" s="170"/>
      <c r="AM17" s="170"/>
      <c r="AN17" s="170"/>
      <c r="AO17" s="170"/>
      <c r="AP17" s="167"/>
      <c r="AQ17" s="167"/>
      <c r="AR17" s="167"/>
      <c r="AS17" s="167"/>
      <c r="AT17" s="167"/>
      <c r="AU17" s="167"/>
      <c r="AV17" s="167"/>
      <c r="AW17" s="167"/>
      <c r="AX17" s="167"/>
      <c r="AY17" s="167"/>
      <c r="AZ17" s="167"/>
      <c r="BA17" s="167"/>
      <c r="BB17" s="167"/>
      <c r="BC17" s="108">
        <v>149</v>
      </c>
      <c r="BD17" s="108">
        <v>233</v>
      </c>
      <c r="BE17" s="108">
        <v>220</v>
      </c>
      <c r="BF17" s="108">
        <v>107</v>
      </c>
      <c r="BG17" s="470">
        <v>1</v>
      </c>
      <c r="BH17" s="469">
        <v>1</v>
      </c>
      <c r="BI17" s="469">
        <v>0</v>
      </c>
      <c r="BJ17" s="471">
        <v>5</v>
      </c>
      <c r="BK17" s="469">
        <v>2</v>
      </c>
      <c r="BL17" s="469">
        <v>1</v>
      </c>
      <c r="BM17" s="469">
        <v>1</v>
      </c>
      <c r="BN17" s="469">
        <v>2</v>
      </c>
      <c r="BO17" s="470">
        <v>0</v>
      </c>
      <c r="BP17" s="469">
        <v>1</v>
      </c>
      <c r="BQ17" s="469">
        <v>0</v>
      </c>
      <c r="BR17" s="471">
        <v>0</v>
      </c>
      <c r="BS17" s="469">
        <v>0</v>
      </c>
      <c r="BT17" s="469">
        <v>0</v>
      </c>
      <c r="BU17" s="469">
        <v>0</v>
      </c>
      <c r="BV17" s="469">
        <v>1</v>
      </c>
      <c r="BW17" s="470">
        <v>1</v>
      </c>
      <c r="BX17" s="469">
        <v>1</v>
      </c>
      <c r="BY17" s="469">
        <v>1</v>
      </c>
      <c r="BZ17" s="471">
        <v>1</v>
      </c>
      <c r="CA17" s="469">
        <v>1</v>
      </c>
      <c r="CB17" s="469">
        <v>1</v>
      </c>
      <c r="CC17" s="469">
        <v>1</v>
      </c>
      <c r="CD17" s="623"/>
      <c r="CE17" s="623"/>
    </row>
    <row r="18" spans="1:83" ht="12.75">
      <c r="A18" s="48" t="s">
        <v>164</v>
      </c>
      <c r="B18" s="48" t="s">
        <v>165</v>
      </c>
      <c r="C18" s="322"/>
      <c r="D18" s="322"/>
      <c r="E18" s="322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2"/>
      <c r="AA18" s="322"/>
      <c r="AB18" s="322"/>
      <c r="AC18" s="322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70">
        <f t="shared" ref="BC18:BY18" si="3">+BC7+BC8+BC9+BC16+BC17</f>
        <v>2633</v>
      </c>
      <c r="BD18" s="70">
        <f t="shared" si="3"/>
        <v>1807</v>
      </c>
      <c r="BE18" s="70">
        <f t="shared" si="3"/>
        <v>1988</v>
      </c>
      <c r="BF18" s="70">
        <f t="shared" si="3"/>
        <v>3293</v>
      </c>
      <c r="BG18" s="240">
        <f t="shared" si="3"/>
        <v>1610</v>
      </c>
      <c r="BH18" s="241">
        <f t="shared" si="3"/>
        <v>1471</v>
      </c>
      <c r="BI18" s="241">
        <f t="shared" si="3"/>
        <v>1957</v>
      </c>
      <c r="BJ18" s="245">
        <f t="shared" si="3"/>
        <v>1538</v>
      </c>
      <c r="BK18" s="241">
        <f t="shared" si="3"/>
        <v>1499</v>
      </c>
      <c r="BL18" s="241">
        <f t="shared" si="3"/>
        <v>3488</v>
      </c>
      <c r="BM18" s="241">
        <f t="shared" si="3"/>
        <v>3396</v>
      </c>
      <c r="BN18" s="241">
        <f t="shared" si="3"/>
        <v>1953</v>
      </c>
      <c r="BO18" s="240">
        <f t="shared" si="3"/>
        <v>1584</v>
      </c>
      <c r="BP18" s="241">
        <f t="shared" si="3"/>
        <v>2340</v>
      </c>
      <c r="BQ18" s="241">
        <f t="shared" si="3"/>
        <v>1885</v>
      </c>
      <c r="BR18" s="245">
        <f t="shared" si="3"/>
        <v>2274</v>
      </c>
      <c r="BS18" s="241">
        <f t="shared" si="3"/>
        <v>2010</v>
      </c>
      <c r="BT18" s="241">
        <f t="shared" si="3"/>
        <v>1316</v>
      </c>
      <c r="BU18" s="241">
        <f t="shared" si="3"/>
        <v>1402</v>
      </c>
      <c r="BV18" s="241">
        <f t="shared" si="3"/>
        <v>1948</v>
      </c>
      <c r="BW18" s="240">
        <f t="shared" si="3"/>
        <v>1740</v>
      </c>
      <c r="BX18" s="241">
        <f t="shared" si="3"/>
        <v>1675</v>
      </c>
      <c r="BY18" s="241">
        <f t="shared" si="3"/>
        <v>1456</v>
      </c>
      <c r="BZ18" s="245">
        <f t="shared" ref="BZ18:CB18" si="4">+BZ7+BZ8+BZ9+BZ16+BZ17</f>
        <v>2340</v>
      </c>
      <c r="CA18" s="241">
        <f t="shared" si="4"/>
        <v>1364</v>
      </c>
      <c r="CB18" s="241">
        <f t="shared" si="4"/>
        <v>2864</v>
      </c>
      <c r="CC18" s="241">
        <f t="shared" ref="CC18" si="5">+CC7+CC8+CC9+CC16+CC17</f>
        <v>2511</v>
      </c>
    </row>
    <row r="19" spans="1:83" ht="12.75">
      <c r="A19" s="57"/>
      <c r="B19" s="57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0"/>
      <c r="AE19" s="170"/>
      <c r="AF19" s="170"/>
      <c r="AG19" s="170"/>
      <c r="AH19" s="170"/>
      <c r="AI19" s="170"/>
      <c r="AJ19" s="170"/>
      <c r="AK19" s="170"/>
      <c r="AL19" s="170"/>
      <c r="AM19" s="170"/>
      <c r="AN19" s="170"/>
      <c r="AO19" s="170"/>
      <c r="AP19" s="170"/>
      <c r="AQ19" s="170"/>
      <c r="AR19" s="170"/>
      <c r="AS19" s="170"/>
      <c r="AT19" s="170"/>
      <c r="AU19" s="170"/>
      <c r="AV19" s="170"/>
      <c r="AW19" s="170"/>
      <c r="AX19" s="170"/>
      <c r="AY19" s="170"/>
      <c r="AZ19" s="170"/>
      <c r="BA19" s="170"/>
      <c r="BB19" s="170"/>
      <c r="BC19" s="63"/>
      <c r="BD19" s="63"/>
      <c r="BE19" s="63"/>
      <c r="BF19" s="63"/>
      <c r="BG19" s="62"/>
      <c r="BH19" s="63"/>
      <c r="BI19" s="63"/>
      <c r="BJ19" s="64"/>
      <c r="BK19" s="63"/>
      <c r="BL19" s="63"/>
      <c r="BM19" s="63"/>
      <c r="BN19" s="63"/>
      <c r="BO19" s="62"/>
      <c r="BP19" s="63"/>
      <c r="BQ19" s="63"/>
      <c r="BR19" s="64"/>
      <c r="BS19" s="63"/>
      <c r="BT19" s="63"/>
      <c r="BU19" s="63"/>
      <c r="BV19" s="63"/>
      <c r="BW19" s="62"/>
      <c r="BX19" s="63"/>
      <c r="BY19" s="63"/>
      <c r="BZ19" s="64"/>
      <c r="CA19" s="63"/>
      <c r="CB19" s="63"/>
      <c r="CC19" s="63"/>
    </row>
    <row r="20" spans="1:83" ht="22.5">
      <c r="A20" s="57" t="s">
        <v>166</v>
      </c>
      <c r="B20" s="57" t="s">
        <v>167</v>
      </c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318"/>
      <c r="AV20" s="318"/>
      <c r="AW20" s="318"/>
      <c r="AX20" s="318"/>
      <c r="AY20" s="318"/>
      <c r="AZ20" s="318"/>
      <c r="BA20" s="318"/>
      <c r="BB20" s="318"/>
      <c r="BC20" s="59">
        <f t="shared" ref="BC20:BY20" si="6">BC21+BC22</f>
        <v>20292</v>
      </c>
      <c r="BD20" s="59">
        <f t="shared" si="6"/>
        <v>22913</v>
      </c>
      <c r="BE20" s="59">
        <f t="shared" si="6"/>
        <v>23548</v>
      </c>
      <c r="BF20" s="59">
        <f t="shared" si="6"/>
        <v>20632</v>
      </c>
      <c r="BG20" s="529">
        <f t="shared" si="6"/>
        <v>19954</v>
      </c>
      <c r="BH20" s="530">
        <f t="shared" si="6"/>
        <v>21222</v>
      </c>
      <c r="BI20" s="530">
        <f t="shared" si="6"/>
        <v>17491</v>
      </c>
      <c r="BJ20" s="531">
        <f t="shared" si="6"/>
        <v>14379</v>
      </c>
      <c r="BK20" s="530">
        <f t="shared" si="6"/>
        <v>11050</v>
      </c>
      <c r="BL20" s="530">
        <f t="shared" si="6"/>
        <v>12152</v>
      </c>
      <c r="BM20" s="530">
        <f t="shared" si="6"/>
        <v>14958</v>
      </c>
      <c r="BN20" s="530">
        <f t="shared" si="6"/>
        <v>15813</v>
      </c>
      <c r="BO20" s="529">
        <f t="shared" si="6"/>
        <v>15194</v>
      </c>
      <c r="BP20" s="530">
        <f t="shared" si="6"/>
        <v>15644</v>
      </c>
      <c r="BQ20" s="530">
        <f t="shared" si="6"/>
        <v>23246</v>
      </c>
      <c r="BR20" s="531">
        <f t="shared" si="6"/>
        <v>23916</v>
      </c>
      <c r="BS20" s="530">
        <f t="shared" si="6"/>
        <v>28923</v>
      </c>
      <c r="BT20" s="530">
        <f t="shared" si="6"/>
        <v>30047</v>
      </c>
      <c r="BU20" s="530">
        <f t="shared" si="6"/>
        <v>29022</v>
      </c>
      <c r="BV20" s="530">
        <f t="shared" si="6"/>
        <v>31939</v>
      </c>
      <c r="BW20" s="529">
        <f t="shared" si="6"/>
        <v>28967</v>
      </c>
      <c r="BX20" s="530">
        <f t="shared" si="6"/>
        <v>25214</v>
      </c>
      <c r="BY20" s="530">
        <f t="shared" si="6"/>
        <v>35542</v>
      </c>
      <c r="BZ20" s="531">
        <f t="shared" ref="BZ20:CB20" si="7">BZ21+BZ22</f>
        <v>38507</v>
      </c>
      <c r="CA20" s="530">
        <f t="shared" si="7"/>
        <v>36808</v>
      </c>
      <c r="CB20" s="530">
        <f t="shared" si="7"/>
        <v>32777</v>
      </c>
      <c r="CC20" s="530">
        <f t="shared" ref="CC20" si="8">CC21+CC22</f>
        <v>32092</v>
      </c>
    </row>
    <row r="21" spans="1:83" ht="12.75">
      <c r="A21" s="61" t="s">
        <v>148</v>
      </c>
      <c r="B21" s="61" t="s">
        <v>149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67"/>
      <c r="AQ21" s="167"/>
      <c r="AR21" s="167"/>
      <c r="AS21" s="167"/>
      <c r="AT21" s="167"/>
      <c r="AU21" s="167"/>
      <c r="AV21" s="167"/>
      <c r="AW21" s="167"/>
      <c r="AX21" s="167"/>
      <c r="AY21" s="167"/>
      <c r="AZ21" s="167"/>
      <c r="BA21" s="167"/>
      <c r="BB21" s="167"/>
      <c r="BC21" s="108" t="b">
        <v>1</v>
      </c>
      <c r="BD21" s="108" t="b">
        <v>1</v>
      </c>
      <c r="BE21" s="108" t="b">
        <v>1</v>
      </c>
      <c r="BF21" s="108" t="b">
        <v>1</v>
      </c>
      <c r="BG21" s="470">
        <v>19797</v>
      </c>
      <c r="BH21" s="469">
        <v>21042</v>
      </c>
      <c r="BI21" s="469">
        <v>17312</v>
      </c>
      <c r="BJ21" s="471">
        <v>14211</v>
      </c>
      <c r="BK21" s="469">
        <v>10883</v>
      </c>
      <c r="BL21" s="469">
        <v>12025</v>
      </c>
      <c r="BM21" s="469">
        <v>14831</v>
      </c>
      <c r="BN21" s="469">
        <v>15692</v>
      </c>
      <c r="BO21" s="470">
        <v>15073</v>
      </c>
      <c r="BP21" s="469">
        <v>15517</v>
      </c>
      <c r="BQ21" s="469">
        <v>23119</v>
      </c>
      <c r="BR21" s="471">
        <v>23680</v>
      </c>
      <c r="BS21" s="469">
        <v>28687</v>
      </c>
      <c r="BT21" s="469">
        <v>29809</v>
      </c>
      <c r="BU21" s="469">
        <v>28784</v>
      </c>
      <c r="BV21" s="469">
        <v>31685</v>
      </c>
      <c r="BW21" s="470">
        <v>28713</v>
      </c>
      <c r="BX21" s="469">
        <v>24913</v>
      </c>
      <c r="BY21" s="469">
        <v>35241</v>
      </c>
      <c r="BZ21" s="471">
        <v>38208</v>
      </c>
      <c r="CA21" s="469">
        <v>36508</v>
      </c>
      <c r="CB21" s="469">
        <v>32458</v>
      </c>
      <c r="CC21" s="469">
        <v>31773</v>
      </c>
    </row>
    <row r="22" spans="1:83" ht="12.75">
      <c r="A22" s="67" t="s">
        <v>152</v>
      </c>
      <c r="B22" s="67" t="s">
        <v>153</v>
      </c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67"/>
      <c r="AQ22" s="167"/>
      <c r="AR22" s="167"/>
      <c r="AS22" s="167"/>
      <c r="AT22" s="167"/>
      <c r="AU22" s="167"/>
      <c r="AV22" s="167"/>
      <c r="AW22" s="167"/>
      <c r="AX22" s="167"/>
      <c r="AY22" s="167"/>
      <c r="AZ22" s="167"/>
      <c r="BA22" s="167"/>
      <c r="BB22" s="167"/>
      <c r="BC22" s="108">
        <v>20291</v>
      </c>
      <c r="BD22" s="108">
        <v>22912</v>
      </c>
      <c r="BE22" s="108">
        <v>23547</v>
      </c>
      <c r="BF22" s="108">
        <v>20631</v>
      </c>
      <c r="BG22" s="470">
        <v>157</v>
      </c>
      <c r="BH22" s="469">
        <v>180</v>
      </c>
      <c r="BI22" s="469">
        <v>179</v>
      </c>
      <c r="BJ22" s="471">
        <v>168</v>
      </c>
      <c r="BK22" s="469">
        <v>167</v>
      </c>
      <c r="BL22" s="469">
        <v>127</v>
      </c>
      <c r="BM22" s="469">
        <v>127</v>
      </c>
      <c r="BN22" s="469">
        <v>121</v>
      </c>
      <c r="BO22" s="470">
        <v>121</v>
      </c>
      <c r="BP22" s="469">
        <v>127</v>
      </c>
      <c r="BQ22" s="469">
        <v>127</v>
      </c>
      <c r="BR22" s="471">
        <v>236</v>
      </c>
      <c r="BS22" s="469">
        <v>236</v>
      </c>
      <c r="BT22" s="469">
        <v>238</v>
      </c>
      <c r="BU22" s="469">
        <v>238</v>
      </c>
      <c r="BV22" s="469">
        <v>254</v>
      </c>
      <c r="BW22" s="470">
        <v>254</v>
      </c>
      <c r="BX22" s="469">
        <v>301</v>
      </c>
      <c r="BY22" s="469">
        <v>301</v>
      </c>
      <c r="BZ22" s="471">
        <v>299</v>
      </c>
      <c r="CA22" s="469">
        <v>300</v>
      </c>
      <c r="CB22" s="469">
        <v>319</v>
      </c>
      <c r="CC22" s="469">
        <v>319</v>
      </c>
    </row>
    <row r="23" spans="1:83" ht="12.75">
      <c r="A23" s="84" t="s">
        <v>168</v>
      </c>
      <c r="B23" s="84" t="s">
        <v>169</v>
      </c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318"/>
      <c r="AQ23" s="318"/>
      <c r="AR23" s="318"/>
      <c r="AS23" s="318"/>
      <c r="AT23" s="318"/>
      <c r="AU23" s="318"/>
      <c r="AV23" s="318"/>
      <c r="AW23" s="318"/>
      <c r="AX23" s="318"/>
      <c r="AY23" s="318"/>
      <c r="AZ23" s="318"/>
      <c r="BA23" s="318"/>
      <c r="BB23" s="318"/>
      <c r="BC23" s="59">
        <f t="shared" ref="BC23:CC23" si="9">SUM(BC24)</f>
        <v>112</v>
      </c>
      <c r="BD23" s="59">
        <f t="shared" si="9"/>
        <v>123</v>
      </c>
      <c r="BE23" s="59">
        <f t="shared" si="9"/>
        <v>125</v>
      </c>
      <c r="BF23" s="59">
        <f t="shared" si="9"/>
        <v>158</v>
      </c>
      <c r="BG23" s="529">
        <f t="shared" si="9"/>
        <v>34754</v>
      </c>
      <c r="BH23" s="530">
        <f t="shared" si="9"/>
        <v>34000</v>
      </c>
      <c r="BI23" s="530">
        <f t="shared" si="9"/>
        <v>31953</v>
      </c>
      <c r="BJ23" s="531">
        <f t="shared" si="9"/>
        <v>31206</v>
      </c>
      <c r="BK23" s="530">
        <f t="shared" si="9"/>
        <v>26262</v>
      </c>
      <c r="BL23" s="530">
        <f t="shared" si="9"/>
        <v>27132</v>
      </c>
      <c r="BM23" s="530">
        <f t="shared" si="9"/>
        <v>27407</v>
      </c>
      <c r="BN23" s="530">
        <f t="shared" si="9"/>
        <v>32620</v>
      </c>
      <c r="BO23" s="529">
        <f t="shared" si="9"/>
        <v>25783</v>
      </c>
      <c r="BP23" s="530">
        <f t="shared" si="9"/>
        <v>25507</v>
      </c>
      <c r="BQ23" s="530">
        <f t="shared" si="9"/>
        <v>30757</v>
      </c>
      <c r="BR23" s="531">
        <f t="shared" si="9"/>
        <v>32698</v>
      </c>
      <c r="BS23" s="530">
        <f t="shared" si="9"/>
        <v>35516</v>
      </c>
      <c r="BT23" s="530">
        <f t="shared" si="9"/>
        <v>28884</v>
      </c>
      <c r="BU23" s="530">
        <f t="shared" si="9"/>
        <v>25209</v>
      </c>
      <c r="BV23" s="530">
        <f t="shared" si="9"/>
        <v>27053</v>
      </c>
      <c r="BW23" s="529">
        <f t="shared" si="9"/>
        <v>31739</v>
      </c>
      <c r="BX23" s="530">
        <f t="shared" si="9"/>
        <v>30948</v>
      </c>
      <c r="BY23" s="530">
        <f t="shared" si="9"/>
        <v>25093</v>
      </c>
      <c r="BZ23" s="531">
        <f t="shared" si="9"/>
        <v>27049</v>
      </c>
      <c r="CA23" s="530">
        <f t="shared" si="9"/>
        <v>43441</v>
      </c>
      <c r="CB23" s="530">
        <f t="shared" si="9"/>
        <v>49832</v>
      </c>
      <c r="CC23" s="530">
        <f t="shared" si="9"/>
        <v>49937</v>
      </c>
    </row>
    <row r="24" spans="1:83" ht="12.75">
      <c r="A24" s="61" t="s">
        <v>148</v>
      </c>
      <c r="B24" s="61" t="s">
        <v>149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67"/>
      <c r="AQ24" s="167"/>
      <c r="AR24" s="167"/>
      <c r="AS24" s="167"/>
      <c r="AT24" s="167"/>
      <c r="AU24" s="167"/>
      <c r="AV24" s="167"/>
      <c r="AW24" s="167"/>
      <c r="AX24" s="167"/>
      <c r="AY24" s="167"/>
      <c r="AZ24" s="167"/>
      <c r="BA24" s="167"/>
      <c r="BB24" s="167"/>
      <c r="BC24" s="108">
        <v>112</v>
      </c>
      <c r="BD24" s="108">
        <v>123</v>
      </c>
      <c r="BE24" s="108">
        <v>125</v>
      </c>
      <c r="BF24" s="108">
        <v>158</v>
      </c>
      <c r="BG24" s="470">
        <v>34754</v>
      </c>
      <c r="BH24" s="469">
        <v>34000</v>
      </c>
      <c r="BI24" s="469">
        <v>31953</v>
      </c>
      <c r="BJ24" s="471">
        <v>31206</v>
      </c>
      <c r="BK24" s="469">
        <v>26262</v>
      </c>
      <c r="BL24" s="469">
        <v>27132</v>
      </c>
      <c r="BM24" s="469">
        <v>27407</v>
      </c>
      <c r="BN24" s="469">
        <v>32620</v>
      </c>
      <c r="BO24" s="470">
        <v>25783</v>
      </c>
      <c r="BP24" s="469">
        <v>25507</v>
      </c>
      <c r="BQ24" s="469">
        <v>30757</v>
      </c>
      <c r="BR24" s="471">
        <v>32698</v>
      </c>
      <c r="BS24" s="469">
        <v>35516</v>
      </c>
      <c r="BT24" s="469">
        <v>28884</v>
      </c>
      <c r="BU24" s="469">
        <v>25209</v>
      </c>
      <c r="BV24" s="469">
        <v>27053</v>
      </c>
      <c r="BW24" s="470">
        <v>31739</v>
      </c>
      <c r="BX24" s="469">
        <v>30948</v>
      </c>
      <c r="BY24" s="469">
        <v>25093</v>
      </c>
      <c r="BZ24" s="471">
        <v>27049</v>
      </c>
      <c r="CA24" s="469">
        <v>43441</v>
      </c>
      <c r="CB24" s="469">
        <v>49832</v>
      </c>
      <c r="CC24" s="469">
        <v>49937</v>
      </c>
    </row>
    <row r="25" spans="1:83" ht="12.75">
      <c r="A25" s="57" t="s">
        <v>170</v>
      </c>
      <c r="B25" s="57" t="s">
        <v>171</v>
      </c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  <c r="AG25" s="318"/>
      <c r="AH25" s="318"/>
      <c r="AI25" s="318"/>
      <c r="AJ25" s="318"/>
      <c r="AK25" s="318"/>
      <c r="AL25" s="318"/>
      <c r="AM25" s="318"/>
      <c r="AN25" s="318"/>
      <c r="AO25" s="318"/>
      <c r="AP25" s="318"/>
      <c r="AQ25" s="318"/>
      <c r="AR25" s="318"/>
      <c r="AS25" s="318"/>
      <c r="AT25" s="318"/>
      <c r="AU25" s="133"/>
      <c r="AV25" s="133"/>
      <c r="AW25" s="133"/>
      <c r="AX25" s="133"/>
      <c r="AY25" s="133"/>
      <c r="AZ25" s="133"/>
      <c r="BA25" s="133"/>
      <c r="BB25" s="133"/>
      <c r="BC25" s="75" t="s">
        <v>14</v>
      </c>
      <c r="BD25" s="75" t="s">
        <v>14</v>
      </c>
      <c r="BE25" s="75" t="s">
        <v>14</v>
      </c>
      <c r="BF25" s="75" t="s">
        <v>14</v>
      </c>
      <c r="BG25" s="506" t="s">
        <v>14</v>
      </c>
      <c r="BH25" s="505" t="s">
        <v>14</v>
      </c>
      <c r="BI25" s="505" t="s">
        <v>14</v>
      </c>
      <c r="BJ25" s="507" t="s">
        <v>14</v>
      </c>
      <c r="BK25" s="505" t="s">
        <v>14</v>
      </c>
      <c r="BL25" s="505" t="s">
        <v>14</v>
      </c>
      <c r="BM25" s="505" t="s">
        <v>14</v>
      </c>
      <c r="BN25" s="505" t="s">
        <v>14</v>
      </c>
      <c r="BO25" s="506" t="s">
        <v>14</v>
      </c>
      <c r="BP25" s="505" t="s">
        <v>14</v>
      </c>
      <c r="BQ25" s="505" t="s">
        <v>14</v>
      </c>
      <c r="BR25" s="507" t="s">
        <v>14</v>
      </c>
      <c r="BS25" s="505" t="s">
        <v>14</v>
      </c>
      <c r="BT25" s="505" t="s">
        <v>14</v>
      </c>
      <c r="BU25" s="505" t="s">
        <v>14</v>
      </c>
      <c r="BV25" s="505" t="s">
        <v>14</v>
      </c>
      <c r="BW25" s="506" t="s">
        <v>14</v>
      </c>
      <c r="BX25" s="505" t="s">
        <v>14</v>
      </c>
      <c r="BY25" s="505" t="s">
        <v>14</v>
      </c>
      <c r="BZ25" s="507" t="s">
        <v>14</v>
      </c>
      <c r="CA25" s="505" t="s">
        <v>14</v>
      </c>
      <c r="CB25" s="505" t="s">
        <v>14</v>
      </c>
      <c r="CC25" s="505" t="s">
        <v>14</v>
      </c>
    </row>
    <row r="26" spans="1:83" ht="12.75">
      <c r="A26" s="61" t="s">
        <v>148</v>
      </c>
      <c r="B26" s="61" t="s">
        <v>149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  <c r="AB26" s="170"/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/>
      <c r="AN26" s="170"/>
      <c r="AO26" s="170"/>
      <c r="AP26" s="167"/>
      <c r="AQ26" s="167"/>
      <c r="AR26" s="167"/>
      <c r="AS26" s="167"/>
      <c r="AT26" s="167"/>
      <c r="AU26" s="133"/>
      <c r="AV26" s="132"/>
      <c r="AW26" s="132"/>
      <c r="AX26" s="132"/>
      <c r="AY26" s="133"/>
      <c r="AZ26" s="132"/>
      <c r="BA26" s="132"/>
      <c r="BB26" s="133"/>
      <c r="BC26" s="75" t="s">
        <v>14</v>
      </c>
      <c r="BD26" s="75" t="s">
        <v>14</v>
      </c>
      <c r="BE26" s="75" t="s">
        <v>14</v>
      </c>
      <c r="BF26" s="75" t="s">
        <v>14</v>
      </c>
      <c r="BG26" s="506" t="s">
        <v>14</v>
      </c>
      <c r="BH26" s="505" t="s">
        <v>14</v>
      </c>
      <c r="BI26" s="505" t="s">
        <v>14</v>
      </c>
      <c r="BJ26" s="507" t="s">
        <v>14</v>
      </c>
      <c r="BK26" s="505" t="s">
        <v>14</v>
      </c>
      <c r="BL26" s="505" t="s">
        <v>14</v>
      </c>
      <c r="BM26" s="505" t="s">
        <v>14</v>
      </c>
      <c r="BN26" s="505" t="s">
        <v>14</v>
      </c>
      <c r="BO26" s="506" t="s">
        <v>14</v>
      </c>
      <c r="BP26" s="505" t="s">
        <v>14</v>
      </c>
      <c r="BQ26" s="505" t="s">
        <v>14</v>
      </c>
      <c r="BR26" s="507" t="s">
        <v>14</v>
      </c>
      <c r="BS26" s="505" t="s">
        <v>14</v>
      </c>
      <c r="BT26" s="505" t="s">
        <v>14</v>
      </c>
      <c r="BU26" s="505" t="s">
        <v>14</v>
      </c>
      <c r="BV26" s="505" t="s">
        <v>14</v>
      </c>
      <c r="BW26" s="506" t="s">
        <v>14</v>
      </c>
      <c r="BX26" s="505" t="s">
        <v>14</v>
      </c>
      <c r="BY26" s="505" t="s">
        <v>14</v>
      </c>
      <c r="BZ26" s="507" t="s">
        <v>14</v>
      </c>
      <c r="CA26" s="505" t="s">
        <v>14</v>
      </c>
      <c r="CB26" s="505" t="s">
        <v>14</v>
      </c>
      <c r="CC26" s="505" t="s">
        <v>14</v>
      </c>
    </row>
    <row r="27" spans="1:83" ht="12.75">
      <c r="A27" s="67" t="s">
        <v>152</v>
      </c>
      <c r="B27" s="67" t="s">
        <v>153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0"/>
      <c r="AN27" s="170"/>
      <c r="AO27" s="170"/>
      <c r="AP27" s="167"/>
      <c r="AQ27" s="167"/>
      <c r="AR27" s="167"/>
      <c r="AS27" s="167"/>
      <c r="AT27" s="167"/>
      <c r="AU27" s="133"/>
      <c r="AV27" s="132"/>
      <c r="AW27" s="132"/>
      <c r="AX27" s="132"/>
      <c r="AY27" s="133"/>
      <c r="AZ27" s="132"/>
      <c r="BA27" s="132"/>
      <c r="BB27" s="133"/>
      <c r="BC27" s="75" t="s">
        <v>14</v>
      </c>
      <c r="BD27" s="75" t="s">
        <v>14</v>
      </c>
      <c r="BE27" s="75" t="s">
        <v>14</v>
      </c>
      <c r="BF27" s="75" t="s">
        <v>14</v>
      </c>
      <c r="BG27" s="506" t="s">
        <v>14</v>
      </c>
      <c r="BH27" s="505" t="s">
        <v>14</v>
      </c>
      <c r="BI27" s="505" t="s">
        <v>14</v>
      </c>
      <c r="BJ27" s="507" t="s">
        <v>14</v>
      </c>
      <c r="BK27" s="505" t="s">
        <v>14</v>
      </c>
      <c r="BL27" s="505" t="s">
        <v>14</v>
      </c>
      <c r="BM27" s="505" t="s">
        <v>14</v>
      </c>
      <c r="BN27" s="505" t="s">
        <v>14</v>
      </c>
      <c r="BO27" s="506" t="s">
        <v>14</v>
      </c>
      <c r="BP27" s="505" t="s">
        <v>14</v>
      </c>
      <c r="BQ27" s="505" t="s">
        <v>14</v>
      </c>
      <c r="BR27" s="507" t="s">
        <v>14</v>
      </c>
      <c r="BS27" s="505" t="s">
        <v>14</v>
      </c>
      <c r="BT27" s="505" t="s">
        <v>14</v>
      </c>
      <c r="BU27" s="505" t="s">
        <v>14</v>
      </c>
      <c r="BV27" s="505" t="s">
        <v>14</v>
      </c>
      <c r="BW27" s="506" t="s">
        <v>14</v>
      </c>
      <c r="BX27" s="505" t="s">
        <v>14</v>
      </c>
      <c r="BY27" s="505" t="s">
        <v>14</v>
      </c>
      <c r="BZ27" s="507" t="s">
        <v>14</v>
      </c>
      <c r="CA27" s="505" t="s">
        <v>14</v>
      </c>
      <c r="CB27" s="505" t="s">
        <v>14</v>
      </c>
      <c r="CC27" s="505" t="s">
        <v>14</v>
      </c>
    </row>
    <row r="28" spans="1:83" ht="12.75">
      <c r="A28" s="84" t="s">
        <v>172</v>
      </c>
      <c r="B28" s="84" t="s">
        <v>173</v>
      </c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G28" s="318"/>
      <c r="AH28" s="318"/>
      <c r="AI28" s="318"/>
      <c r="AJ28" s="318"/>
      <c r="AK28" s="318"/>
      <c r="AL28" s="318"/>
      <c r="AM28" s="318"/>
      <c r="AN28" s="318"/>
      <c r="AO28" s="318"/>
      <c r="AP28" s="318"/>
      <c r="AQ28" s="318"/>
      <c r="AR28" s="318"/>
      <c r="AS28" s="318"/>
      <c r="AT28" s="318"/>
      <c r="AU28" s="133"/>
      <c r="AV28" s="133"/>
      <c r="AW28" s="133"/>
      <c r="AX28" s="133"/>
      <c r="AY28" s="133"/>
      <c r="AZ28" s="133"/>
      <c r="BA28" s="133"/>
      <c r="BB28" s="133"/>
      <c r="BC28" s="75" t="s">
        <v>14</v>
      </c>
      <c r="BD28" s="75" t="s">
        <v>14</v>
      </c>
      <c r="BE28" s="75" t="s">
        <v>14</v>
      </c>
      <c r="BF28" s="75" t="s">
        <v>14</v>
      </c>
      <c r="BG28" s="506" t="s">
        <v>14</v>
      </c>
      <c r="BH28" s="505" t="s">
        <v>14</v>
      </c>
      <c r="BI28" s="505" t="s">
        <v>14</v>
      </c>
      <c r="BJ28" s="507" t="s">
        <v>14</v>
      </c>
      <c r="BK28" s="505" t="s">
        <v>14</v>
      </c>
      <c r="BL28" s="505" t="s">
        <v>14</v>
      </c>
      <c r="BM28" s="505" t="s">
        <v>14</v>
      </c>
      <c r="BN28" s="505" t="s">
        <v>14</v>
      </c>
      <c r="BO28" s="506" t="s">
        <v>14</v>
      </c>
      <c r="BP28" s="505" t="s">
        <v>14</v>
      </c>
      <c r="BQ28" s="505" t="s">
        <v>14</v>
      </c>
      <c r="BR28" s="507" t="s">
        <v>14</v>
      </c>
      <c r="BS28" s="505" t="s">
        <v>14</v>
      </c>
      <c r="BT28" s="505" t="s">
        <v>14</v>
      </c>
      <c r="BU28" s="505" t="s">
        <v>14</v>
      </c>
      <c r="BV28" s="505" t="s">
        <v>14</v>
      </c>
      <c r="BW28" s="506" t="s">
        <v>14</v>
      </c>
      <c r="BX28" s="505" t="s">
        <v>14</v>
      </c>
      <c r="BY28" s="505" t="s">
        <v>14</v>
      </c>
      <c r="BZ28" s="507" t="s">
        <v>14</v>
      </c>
      <c r="CA28" s="505" t="s">
        <v>14</v>
      </c>
      <c r="CB28" s="505" t="s">
        <v>14</v>
      </c>
      <c r="CC28" s="505" t="s">
        <v>14</v>
      </c>
    </row>
    <row r="29" spans="1:83" ht="12.75">
      <c r="A29" s="67" t="s">
        <v>148</v>
      </c>
      <c r="B29" s="67" t="s">
        <v>149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0"/>
      <c r="AN29" s="170"/>
      <c r="AO29" s="170"/>
      <c r="AP29" s="167"/>
      <c r="AQ29" s="167"/>
      <c r="AR29" s="167"/>
      <c r="AS29" s="167"/>
      <c r="AT29" s="167"/>
      <c r="AU29" s="132"/>
      <c r="AV29" s="132"/>
      <c r="AW29" s="132"/>
      <c r="AX29" s="132"/>
      <c r="AY29" s="132"/>
      <c r="AZ29" s="132"/>
      <c r="BA29" s="132"/>
      <c r="BB29" s="132"/>
      <c r="BC29" s="77" t="s">
        <v>14</v>
      </c>
      <c r="BD29" s="77" t="s">
        <v>14</v>
      </c>
      <c r="BE29" s="77" t="s">
        <v>14</v>
      </c>
      <c r="BF29" s="77" t="s">
        <v>14</v>
      </c>
      <c r="BG29" s="499" t="s">
        <v>14</v>
      </c>
      <c r="BH29" s="498" t="s">
        <v>14</v>
      </c>
      <c r="BI29" s="498" t="s">
        <v>14</v>
      </c>
      <c r="BJ29" s="500" t="s">
        <v>14</v>
      </c>
      <c r="BK29" s="498" t="s">
        <v>14</v>
      </c>
      <c r="BL29" s="498" t="s">
        <v>14</v>
      </c>
      <c r="BM29" s="498" t="s">
        <v>14</v>
      </c>
      <c r="BN29" s="498" t="s">
        <v>14</v>
      </c>
      <c r="BO29" s="499" t="s">
        <v>14</v>
      </c>
      <c r="BP29" s="498" t="s">
        <v>14</v>
      </c>
      <c r="BQ29" s="498" t="s">
        <v>14</v>
      </c>
      <c r="BR29" s="500" t="s">
        <v>14</v>
      </c>
      <c r="BS29" s="498" t="s">
        <v>14</v>
      </c>
      <c r="BT29" s="498" t="s">
        <v>14</v>
      </c>
      <c r="BU29" s="498" t="s">
        <v>14</v>
      </c>
      <c r="BV29" s="498" t="s">
        <v>14</v>
      </c>
      <c r="BW29" s="499" t="s">
        <v>14</v>
      </c>
      <c r="BX29" s="498" t="s">
        <v>14</v>
      </c>
      <c r="BY29" s="498" t="s">
        <v>14</v>
      </c>
      <c r="BZ29" s="500" t="s">
        <v>14</v>
      </c>
      <c r="CA29" s="498" t="s">
        <v>14</v>
      </c>
      <c r="CB29" s="498" t="s">
        <v>14</v>
      </c>
      <c r="CC29" s="498" t="s">
        <v>14</v>
      </c>
    </row>
    <row r="30" spans="1:83" ht="12.75">
      <c r="A30" s="48" t="s">
        <v>174</v>
      </c>
      <c r="B30" s="48" t="s">
        <v>175</v>
      </c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70">
        <f t="shared" ref="BC30:BY30" si="10">BC20+BC23</f>
        <v>20404</v>
      </c>
      <c r="BD30" s="70">
        <f t="shared" si="10"/>
        <v>23036</v>
      </c>
      <c r="BE30" s="70">
        <f t="shared" si="10"/>
        <v>23673</v>
      </c>
      <c r="BF30" s="70">
        <f t="shared" si="10"/>
        <v>20790</v>
      </c>
      <c r="BG30" s="240">
        <f t="shared" si="10"/>
        <v>54708</v>
      </c>
      <c r="BH30" s="241">
        <f t="shared" si="10"/>
        <v>55222</v>
      </c>
      <c r="BI30" s="241">
        <f t="shared" si="10"/>
        <v>49444</v>
      </c>
      <c r="BJ30" s="245">
        <f t="shared" si="10"/>
        <v>45585</v>
      </c>
      <c r="BK30" s="241">
        <f t="shared" si="10"/>
        <v>37312</v>
      </c>
      <c r="BL30" s="241">
        <f t="shared" si="10"/>
        <v>39284</v>
      </c>
      <c r="BM30" s="241">
        <f t="shared" si="10"/>
        <v>42365</v>
      </c>
      <c r="BN30" s="241">
        <f t="shared" si="10"/>
        <v>48433</v>
      </c>
      <c r="BO30" s="240">
        <f t="shared" si="10"/>
        <v>40977</v>
      </c>
      <c r="BP30" s="241">
        <f t="shared" si="10"/>
        <v>41151</v>
      </c>
      <c r="BQ30" s="241">
        <f t="shared" si="10"/>
        <v>54003</v>
      </c>
      <c r="BR30" s="245">
        <f t="shared" si="10"/>
        <v>56614</v>
      </c>
      <c r="BS30" s="241">
        <f t="shared" si="10"/>
        <v>64439</v>
      </c>
      <c r="BT30" s="241">
        <f t="shared" si="10"/>
        <v>58931</v>
      </c>
      <c r="BU30" s="241">
        <f t="shared" si="10"/>
        <v>54231</v>
      </c>
      <c r="BV30" s="241">
        <f t="shared" si="10"/>
        <v>58992</v>
      </c>
      <c r="BW30" s="240">
        <f t="shared" si="10"/>
        <v>60706</v>
      </c>
      <c r="BX30" s="241">
        <f t="shared" si="10"/>
        <v>56162</v>
      </c>
      <c r="BY30" s="241">
        <f t="shared" si="10"/>
        <v>60635</v>
      </c>
      <c r="BZ30" s="245">
        <f>BZ20+BZ23</f>
        <v>65556</v>
      </c>
      <c r="CA30" s="241">
        <f t="shared" ref="CA30:CB30" si="11">CA20+CA23</f>
        <v>80249</v>
      </c>
      <c r="CB30" s="241">
        <f t="shared" si="11"/>
        <v>82609</v>
      </c>
      <c r="CC30" s="241">
        <f t="shared" ref="CC30" si="12">CC20+CC23</f>
        <v>82029</v>
      </c>
    </row>
    <row r="31" spans="1:83" ht="12.75">
      <c r="A31" s="57"/>
      <c r="B31" s="57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63"/>
      <c r="BD31" s="63"/>
      <c r="BE31" s="63"/>
      <c r="BF31" s="63"/>
      <c r="BG31" s="62"/>
      <c r="BH31" s="63"/>
      <c r="BI31" s="63"/>
      <c r="BJ31" s="64"/>
      <c r="BK31" s="63"/>
      <c r="BL31" s="63"/>
      <c r="BM31" s="63"/>
      <c r="BN31" s="63"/>
      <c r="BO31" s="62"/>
      <c r="BP31" s="63"/>
      <c r="BQ31" s="63"/>
      <c r="BR31" s="64"/>
      <c r="BS31" s="63"/>
      <c r="BT31" s="63"/>
      <c r="BU31" s="63"/>
      <c r="BV31" s="63"/>
      <c r="BW31" s="62"/>
      <c r="BX31" s="63"/>
      <c r="BY31" s="63"/>
      <c r="BZ31" s="64"/>
      <c r="CA31" s="63"/>
      <c r="CB31" s="63"/>
      <c r="CC31" s="63"/>
    </row>
    <row r="32" spans="1:83" ht="12.75">
      <c r="A32" s="57" t="s">
        <v>176</v>
      </c>
      <c r="B32" s="57" t="s">
        <v>177</v>
      </c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318"/>
      <c r="BC32" s="59">
        <f t="shared" ref="BC32:BY32" si="13">+BC33+BC34+BC35</f>
        <v>2101</v>
      </c>
      <c r="BD32" s="59">
        <f t="shared" si="13"/>
        <v>0</v>
      </c>
      <c r="BE32" s="59">
        <f t="shared" si="13"/>
        <v>0</v>
      </c>
      <c r="BF32" s="59">
        <f t="shared" si="13"/>
        <v>763</v>
      </c>
      <c r="BG32" s="529">
        <f t="shared" si="13"/>
        <v>3607</v>
      </c>
      <c r="BH32" s="530">
        <f t="shared" si="13"/>
        <v>1881</v>
      </c>
      <c r="BI32" s="530">
        <f t="shared" si="13"/>
        <v>3019</v>
      </c>
      <c r="BJ32" s="531">
        <f t="shared" si="13"/>
        <v>2281</v>
      </c>
      <c r="BK32" s="530">
        <f t="shared" si="13"/>
        <v>10936</v>
      </c>
      <c r="BL32" s="530">
        <f t="shared" si="13"/>
        <v>6879</v>
      </c>
      <c r="BM32" s="530">
        <f t="shared" si="13"/>
        <v>3206</v>
      </c>
      <c r="BN32" s="530">
        <f t="shared" si="13"/>
        <v>164</v>
      </c>
      <c r="BO32" s="529">
        <f t="shared" si="13"/>
        <v>9417</v>
      </c>
      <c r="BP32" s="530">
        <f t="shared" si="13"/>
        <v>11308</v>
      </c>
      <c r="BQ32" s="530">
        <f t="shared" si="13"/>
        <v>465</v>
      </c>
      <c r="BR32" s="531">
        <f t="shared" si="13"/>
        <v>165</v>
      </c>
      <c r="BS32" s="530">
        <f t="shared" si="13"/>
        <v>0</v>
      </c>
      <c r="BT32" s="530">
        <f t="shared" si="13"/>
        <v>1996</v>
      </c>
      <c r="BU32" s="530">
        <f t="shared" si="13"/>
        <v>4495</v>
      </c>
      <c r="BV32" s="530">
        <f t="shared" si="13"/>
        <v>179</v>
      </c>
      <c r="BW32" s="529">
        <f t="shared" si="13"/>
        <v>4805</v>
      </c>
      <c r="BX32" s="530">
        <f t="shared" si="13"/>
        <v>16431</v>
      </c>
      <c r="BY32" s="530">
        <f t="shared" si="13"/>
        <v>7940</v>
      </c>
      <c r="BZ32" s="531">
        <f t="shared" ref="BZ32:CB32" si="14">+BZ33+BZ34+BZ35</f>
        <v>0</v>
      </c>
      <c r="CA32" s="530">
        <f t="shared" si="14"/>
        <v>13171</v>
      </c>
      <c r="CB32" s="530">
        <f t="shared" si="14"/>
        <v>5804</v>
      </c>
      <c r="CC32" s="530">
        <f t="shared" ref="CC32" si="15">+CC33+CC34+CC35</f>
        <v>5077</v>
      </c>
    </row>
    <row r="33" spans="1:81" ht="12.75">
      <c r="A33" s="61" t="s">
        <v>178</v>
      </c>
      <c r="B33" s="61" t="s">
        <v>179</v>
      </c>
      <c r="C33" s="133"/>
      <c r="D33" s="132"/>
      <c r="E33" s="132"/>
      <c r="F33" s="132"/>
      <c r="G33" s="133"/>
      <c r="H33" s="132"/>
      <c r="I33" s="132"/>
      <c r="J33" s="132"/>
      <c r="K33" s="133"/>
      <c r="L33" s="132"/>
      <c r="M33" s="132"/>
      <c r="N33" s="132"/>
      <c r="O33" s="133"/>
      <c r="P33" s="132"/>
      <c r="Q33" s="132"/>
      <c r="R33" s="132"/>
      <c r="S33" s="133"/>
      <c r="T33" s="132"/>
      <c r="U33" s="132"/>
      <c r="V33" s="132"/>
      <c r="W33" s="133"/>
      <c r="X33" s="132"/>
      <c r="Y33" s="132"/>
      <c r="Z33" s="132"/>
      <c r="AA33" s="133"/>
      <c r="AB33" s="132"/>
      <c r="AC33" s="132"/>
      <c r="AD33" s="132"/>
      <c r="AE33" s="133"/>
      <c r="AF33" s="132"/>
      <c r="AG33" s="132"/>
      <c r="AH33" s="132"/>
      <c r="AI33" s="133"/>
      <c r="AJ33" s="132"/>
      <c r="AK33" s="132"/>
      <c r="AL33" s="132"/>
      <c r="AM33" s="133"/>
      <c r="AN33" s="132"/>
      <c r="AO33" s="132"/>
      <c r="AP33" s="132"/>
      <c r="AQ33" s="133"/>
      <c r="AR33" s="132"/>
      <c r="AS33" s="132"/>
      <c r="AT33" s="132"/>
      <c r="AU33" s="133"/>
      <c r="AV33" s="132"/>
      <c r="AW33" s="132"/>
      <c r="AX33" s="132"/>
      <c r="AY33" s="133"/>
      <c r="AZ33" s="132"/>
      <c r="BA33" s="132"/>
      <c r="BB33" s="167"/>
      <c r="BC33" s="108">
        <v>2101</v>
      </c>
      <c r="BD33" s="108">
        <v>0</v>
      </c>
      <c r="BE33" s="108">
        <v>0</v>
      </c>
      <c r="BF33" s="108">
        <v>763</v>
      </c>
      <c r="BG33" s="470">
        <v>0</v>
      </c>
      <c r="BH33" s="469">
        <v>0</v>
      </c>
      <c r="BI33" s="469">
        <v>12</v>
      </c>
      <c r="BJ33" s="471">
        <v>243</v>
      </c>
      <c r="BK33" s="469">
        <v>72</v>
      </c>
      <c r="BL33" s="469">
        <v>57</v>
      </c>
      <c r="BM33" s="469">
        <v>0</v>
      </c>
      <c r="BN33" s="469">
        <v>164</v>
      </c>
      <c r="BO33" s="470">
        <v>0</v>
      </c>
      <c r="BP33" s="469">
        <v>0</v>
      </c>
      <c r="BQ33" s="469">
        <v>0</v>
      </c>
      <c r="BR33" s="471">
        <v>165</v>
      </c>
      <c r="BS33" s="469">
        <v>0</v>
      </c>
      <c r="BT33" s="469">
        <v>0</v>
      </c>
      <c r="BU33" s="469">
        <v>212</v>
      </c>
      <c r="BV33" s="469">
        <v>179</v>
      </c>
      <c r="BW33" s="470">
        <v>0</v>
      </c>
      <c r="BX33" s="469">
        <v>0</v>
      </c>
      <c r="BY33" s="469">
        <v>5</v>
      </c>
      <c r="BZ33" s="471">
        <v>0</v>
      </c>
      <c r="CA33" s="469">
        <v>0</v>
      </c>
      <c r="CB33" s="469">
        <v>0</v>
      </c>
      <c r="CC33" s="469">
        <v>0</v>
      </c>
    </row>
    <row r="34" spans="1:81" ht="12.75">
      <c r="A34" s="61" t="s">
        <v>180</v>
      </c>
      <c r="B34" s="61" t="s">
        <v>181</v>
      </c>
      <c r="C34" s="133"/>
      <c r="D34" s="132"/>
      <c r="E34" s="132"/>
      <c r="F34" s="132"/>
      <c r="G34" s="133"/>
      <c r="H34" s="132"/>
      <c r="I34" s="132"/>
      <c r="J34" s="132"/>
      <c r="K34" s="133"/>
      <c r="L34" s="132"/>
      <c r="M34" s="132"/>
      <c r="N34" s="132"/>
      <c r="O34" s="133"/>
      <c r="P34" s="132"/>
      <c r="Q34" s="132"/>
      <c r="R34" s="132"/>
      <c r="S34" s="133"/>
      <c r="T34" s="132"/>
      <c r="U34" s="132"/>
      <c r="V34" s="132"/>
      <c r="W34" s="133"/>
      <c r="X34" s="132"/>
      <c r="Y34" s="132"/>
      <c r="Z34" s="132"/>
      <c r="AA34" s="133"/>
      <c r="AB34" s="132"/>
      <c r="AC34" s="132"/>
      <c r="AD34" s="132"/>
      <c r="AE34" s="133"/>
      <c r="AF34" s="132"/>
      <c r="AG34" s="132"/>
      <c r="AH34" s="132"/>
      <c r="AI34" s="133"/>
      <c r="AJ34" s="132"/>
      <c r="AK34" s="132"/>
      <c r="AL34" s="132"/>
      <c r="AM34" s="133"/>
      <c r="AN34" s="132"/>
      <c r="AO34" s="132"/>
      <c r="AP34" s="132"/>
      <c r="AQ34" s="133"/>
      <c r="AR34" s="132"/>
      <c r="AS34" s="132"/>
      <c r="AT34" s="132"/>
      <c r="AU34" s="133"/>
      <c r="AV34" s="132"/>
      <c r="AW34" s="132"/>
      <c r="AX34" s="132"/>
      <c r="AY34" s="133"/>
      <c r="AZ34" s="132"/>
      <c r="BA34" s="132"/>
      <c r="BB34" s="167"/>
      <c r="BC34" s="108">
        <v>0</v>
      </c>
      <c r="BD34" s="108">
        <v>0</v>
      </c>
      <c r="BE34" s="108">
        <v>0</v>
      </c>
      <c r="BF34" s="108">
        <v>0</v>
      </c>
      <c r="BG34" s="470">
        <v>3267</v>
      </c>
      <c r="BH34" s="469">
        <v>1782</v>
      </c>
      <c r="BI34" s="469">
        <v>2409</v>
      </c>
      <c r="BJ34" s="471">
        <v>1267</v>
      </c>
      <c r="BK34" s="469">
        <v>6124</v>
      </c>
      <c r="BL34" s="469">
        <v>4051</v>
      </c>
      <c r="BM34" s="469">
        <v>1002</v>
      </c>
      <c r="BN34" s="469">
        <v>0</v>
      </c>
      <c r="BO34" s="470">
        <v>5785</v>
      </c>
      <c r="BP34" s="469">
        <v>8060</v>
      </c>
      <c r="BQ34" s="469">
        <v>465</v>
      </c>
      <c r="BR34" s="471">
        <v>0</v>
      </c>
      <c r="BS34" s="469">
        <v>0</v>
      </c>
      <c r="BT34" s="469">
        <v>1779</v>
      </c>
      <c r="BU34" s="469">
        <v>3022</v>
      </c>
      <c r="BV34" s="469">
        <v>0</v>
      </c>
      <c r="BW34" s="470">
        <v>3374</v>
      </c>
      <c r="BX34" s="469">
        <v>13425</v>
      </c>
      <c r="BY34" s="469">
        <v>6386</v>
      </c>
      <c r="BZ34" s="471">
        <v>0</v>
      </c>
      <c r="CA34" s="469">
        <v>12215</v>
      </c>
      <c r="CB34" s="469">
        <v>4260</v>
      </c>
      <c r="CC34" s="469">
        <v>2316</v>
      </c>
    </row>
    <row r="35" spans="1:81" ht="12.75">
      <c r="A35" s="61" t="s">
        <v>182</v>
      </c>
      <c r="B35" s="61" t="s">
        <v>183</v>
      </c>
      <c r="C35" s="133"/>
      <c r="D35" s="132"/>
      <c r="E35" s="132"/>
      <c r="F35" s="132"/>
      <c r="G35" s="133"/>
      <c r="H35" s="132"/>
      <c r="I35" s="132"/>
      <c r="J35" s="132"/>
      <c r="K35" s="133"/>
      <c r="L35" s="132"/>
      <c r="M35" s="132"/>
      <c r="N35" s="132"/>
      <c r="O35" s="133"/>
      <c r="P35" s="132"/>
      <c r="Q35" s="132"/>
      <c r="R35" s="132"/>
      <c r="S35" s="133"/>
      <c r="T35" s="132"/>
      <c r="U35" s="132"/>
      <c r="V35" s="132"/>
      <c r="W35" s="133"/>
      <c r="X35" s="132"/>
      <c r="Y35" s="132"/>
      <c r="Z35" s="132"/>
      <c r="AA35" s="133"/>
      <c r="AB35" s="132"/>
      <c r="AC35" s="132"/>
      <c r="AD35" s="132"/>
      <c r="AE35" s="133"/>
      <c r="AF35" s="132"/>
      <c r="AG35" s="132"/>
      <c r="AH35" s="132"/>
      <c r="AI35" s="133"/>
      <c r="AJ35" s="132"/>
      <c r="AK35" s="132"/>
      <c r="AL35" s="132"/>
      <c r="AM35" s="133"/>
      <c r="AN35" s="132"/>
      <c r="AO35" s="132"/>
      <c r="AP35" s="132"/>
      <c r="AQ35" s="133"/>
      <c r="AR35" s="132"/>
      <c r="AS35" s="132"/>
      <c r="AT35" s="132"/>
      <c r="AU35" s="133"/>
      <c r="AV35" s="132"/>
      <c r="AW35" s="132"/>
      <c r="AX35" s="132"/>
      <c r="AY35" s="133"/>
      <c r="AZ35" s="132"/>
      <c r="BA35" s="132"/>
      <c r="BB35" s="167"/>
      <c r="BC35" s="108">
        <v>0</v>
      </c>
      <c r="BD35" s="108">
        <v>0</v>
      </c>
      <c r="BE35" s="108">
        <v>0</v>
      </c>
      <c r="BF35" s="108">
        <v>0</v>
      </c>
      <c r="BG35" s="470">
        <v>340</v>
      </c>
      <c r="BH35" s="469">
        <v>99</v>
      </c>
      <c r="BI35" s="469">
        <v>598</v>
      </c>
      <c r="BJ35" s="471">
        <v>771</v>
      </c>
      <c r="BK35" s="469">
        <v>4740</v>
      </c>
      <c r="BL35" s="469">
        <v>2771</v>
      </c>
      <c r="BM35" s="469">
        <v>2204</v>
      </c>
      <c r="BN35" s="469">
        <v>0</v>
      </c>
      <c r="BO35" s="470">
        <v>3632</v>
      </c>
      <c r="BP35" s="469">
        <v>3248</v>
      </c>
      <c r="BQ35" s="469">
        <v>0</v>
      </c>
      <c r="BR35" s="471">
        <v>0</v>
      </c>
      <c r="BS35" s="469">
        <v>0</v>
      </c>
      <c r="BT35" s="469">
        <v>217</v>
      </c>
      <c r="BU35" s="469">
        <v>1261</v>
      </c>
      <c r="BV35" s="469">
        <v>0</v>
      </c>
      <c r="BW35" s="470">
        <v>1431</v>
      </c>
      <c r="BX35" s="469">
        <v>3006</v>
      </c>
      <c r="BY35" s="469">
        <v>1549</v>
      </c>
      <c r="BZ35" s="471">
        <v>0</v>
      </c>
      <c r="CA35" s="469">
        <v>956</v>
      </c>
      <c r="CB35" s="469">
        <v>1544</v>
      </c>
      <c r="CC35" s="469">
        <v>2761</v>
      </c>
    </row>
    <row r="36" spans="1:81" ht="21.6" customHeight="1">
      <c r="A36" s="48" t="s">
        <v>184</v>
      </c>
      <c r="B36" s="48" t="s">
        <v>185</v>
      </c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322"/>
      <c r="BC36" s="70">
        <f t="shared" ref="BC36:BY36" si="16">+BC32</f>
        <v>2101</v>
      </c>
      <c r="BD36" s="70">
        <f t="shared" si="16"/>
        <v>0</v>
      </c>
      <c r="BE36" s="70">
        <f t="shared" si="16"/>
        <v>0</v>
      </c>
      <c r="BF36" s="70">
        <f t="shared" si="16"/>
        <v>763</v>
      </c>
      <c r="BG36" s="240">
        <f t="shared" si="16"/>
        <v>3607</v>
      </c>
      <c r="BH36" s="241">
        <f t="shared" si="16"/>
        <v>1881</v>
      </c>
      <c r="BI36" s="241">
        <f t="shared" si="16"/>
        <v>3019</v>
      </c>
      <c r="BJ36" s="245">
        <f t="shared" si="16"/>
        <v>2281</v>
      </c>
      <c r="BK36" s="241">
        <f t="shared" si="16"/>
        <v>10936</v>
      </c>
      <c r="BL36" s="241">
        <f t="shared" si="16"/>
        <v>6879</v>
      </c>
      <c r="BM36" s="241">
        <f t="shared" si="16"/>
        <v>3206</v>
      </c>
      <c r="BN36" s="241">
        <f t="shared" si="16"/>
        <v>164</v>
      </c>
      <c r="BO36" s="240">
        <f t="shared" si="16"/>
        <v>9417</v>
      </c>
      <c r="BP36" s="241">
        <f t="shared" si="16"/>
        <v>11308</v>
      </c>
      <c r="BQ36" s="241">
        <f t="shared" si="16"/>
        <v>465</v>
      </c>
      <c r="BR36" s="245">
        <f t="shared" si="16"/>
        <v>165</v>
      </c>
      <c r="BS36" s="241">
        <f t="shared" si="16"/>
        <v>0</v>
      </c>
      <c r="BT36" s="241">
        <f t="shared" si="16"/>
        <v>1996</v>
      </c>
      <c r="BU36" s="241">
        <f t="shared" si="16"/>
        <v>4495</v>
      </c>
      <c r="BV36" s="241">
        <f t="shared" si="16"/>
        <v>179</v>
      </c>
      <c r="BW36" s="240">
        <f t="shared" si="16"/>
        <v>4805</v>
      </c>
      <c r="BX36" s="241">
        <f t="shared" si="16"/>
        <v>16431</v>
      </c>
      <c r="BY36" s="241">
        <f t="shared" si="16"/>
        <v>7940</v>
      </c>
      <c r="BZ36" s="245">
        <f>+BZ32</f>
        <v>0</v>
      </c>
      <c r="CA36" s="241">
        <f t="shared" ref="CA36:CB36" si="17">+CA32</f>
        <v>13171</v>
      </c>
      <c r="CB36" s="241">
        <f t="shared" si="17"/>
        <v>5804</v>
      </c>
      <c r="CC36" s="241">
        <f t="shared" ref="CC36" si="18">+CC32</f>
        <v>5077</v>
      </c>
    </row>
    <row r="37" spans="1:81" s="280" customFormat="1" ht="11.25"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0022ACD1-3205-434E-A607-231B8FC16025}"/>
    <hyperlink ref="A1" location="'Spis tresci_Table of content'!A1" display="Go back to Table of content" xr:uid="{3AE11609-1283-497E-9AAC-7C9D521382A1}"/>
    <hyperlink ref="B1" location="'Spis tresci_Table of content'!A1" display="Powrót do spisu treści" xr:uid="{21B70905-8E36-4490-8CAF-B8C8DA6AA2C6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E93A0-091F-4CEB-BE6E-D35F18CA38CE}">
  <sheetPr>
    <tabColor rgb="FF92D050"/>
  </sheetPr>
  <dimension ref="A1:CE29"/>
  <sheetViews>
    <sheetView showGridLines="0" topLeftCell="A2" zoomScaleNormal="100" zoomScaleSheetLayoutView="100" zoomScalePageLayoutView="80" workbookViewId="0">
      <pane xSplit="2" ySplit="5" topLeftCell="BM7" activePane="bottomRight" state="frozen"/>
      <selection activeCell="B29" sqref="B29"/>
      <selection pane="topRight" activeCell="B29" sqref="B29"/>
      <selection pane="bottomLeft" activeCell="B29" sqref="B29"/>
      <selection pane="bottomRight" activeCell="A23" sqref="A23:XFD23"/>
    </sheetView>
  </sheetViews>
  <sheetFormatPr defaultColWidth="0" defaultRowHeight="0" customHeight="1" zeroHeight="1"/>
  <cols>
    <col min="1" max="1" width="48.42578125" style="3" customWidth="1"/>
    <col min="2" max="2" width="42.5703125" style="3" customWidth="1"/>
    <col min="3" max="41" width="2.42578125" style="3" hidden="1" customWidth="1"/>
    <col min="42" max="58" width="9.28515625" style="3" hidden="1" customWidth="1"/>
    <col min="59" max="75" width="9.28515625" style="3" customWidth="1"/>
    <col min="76" max="77" width="8.7109375" style="3" customWidth="1"/>
    <col min="78" max="78" width="8.5703125" style="3" bestFit="1" customWidth="1"/>
    <col min="79" max="81" width="8.7109375" style="3" customWidth="1"/>
    <col min="82" max="83" width="9" style="3" customWidth="1"/>
    <col min="84" max="16384" width="8.7109375" style="3" hidden="1"/>
  </cols>
  <sheetData>
    <row r="1" spans="1:83" s="2" customFormat="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3"/>
    </row>
    <row r="2" spans="1:83" ht="15">
      <c r="A2" s="1" t="s">
        <v>0</v>
      </c>
      <c r="B2" s="1" t="s">
        <v>1</v>
      </c>
      <c r="AY2" s="52"/>
    </row>
    <row r="3" spans="1:83" ht="13.5">
      <c r="A3" s="54" t="s">
        <v>2</v>
      </c>
      <c r="B3" s="54" t="s">
        <v>3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Y3" s="52"/>
      <c r="AZ3" s="52"/>
      <c r="BA3" s="52"/>
      <c r="BB3" s="52"/>
    </row>
    <row r="4" spans="1:83" ht="15.75">
      <c r="A4" s="442" t="s">
        <v>69</v>
      </c>
      <c r="B4" s="442" t="s">
        <v>70</v>
      </c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68"/>
      <c r="AL4" s="368"/>
      <c r="AM4" s="368"/>
      <c r="AN4" s="368"/>
      <c r="AO4" s="368"/>
      <c r="AP4" s="369"/>
      <c r="AQ4" s="443"/>
      <c r="AR4" s="443"/>
      <c r="AS4" s="443"/>
      <c r="AT4" s="443"/>
      <c r="AU4" s="444"/>
      <c r="AV4" s="444"/>
      <c r="AW4" s="444"/>
      <c r="AX4" s="417"/>
      <c r="AY4" s="444"/>
      <c r="AZ4" s="444"/>
      <c r="BA4" s="444"/>
      <c r="BB4" s="417"/>
      <c r="BC4" s="440">
        <v>2020</v>
      </c>
      <c r="BD4" s="441"/>
      <c r="BE4" s="441"/>
      <c r="BF4" s="417"/>
      <c r="BG4" s="440">
        <v>2021</v>
      </c>
      <c r="BH4" s="441"/>
      <c r="BI4" s="441"/>
      <c r="BJ4" s="417"/>
      <c r="BK4" s="440">
        <v>2022</v>
      </c>
      <c r="BL4" s="441"/>
      <c r="BM4" s="441"/>
      <c r="BN4" s="417"/>
      <c r="BO4" s="440">
        <v>2023</v>
      </c>
      <c r="BP4" s="441"/>
      <c r="BQ4" s="441"/>
      <c r="BR4" s="417"/>
      <c r="BS4" s="440">
        <v>2024</v>
      </c>
      <c r="BT4" s="441"/>
      <c r="BU4" s="441"/>
      <c r="BV4" s="417"/>
      <c r="BW4" s="437">
        <v>2025</v>
      </c>
      <c r="BX4" s="438"/>
      <c r="BY4" s="438"/>
      <c r="BZ4" s="439"/>
      <c r="CA4" s="437">
        <v>2026</v>
      </c>
      <c r="CB4" s="438"/>
      <c r="CC4" s="438"/>
    </row>
    <row r="5" spans="1:83" ht="15.75">
      <c r="A5" s="392"/>
      <c r="B5" s="392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368"/>
      <c r="AF5" s="368"/>
      <c r="AG5" s="368"/>
      <c r="AH5" s="368"/>
      <c r="AI5" s="368"/>
      <c r="AJ5" s="368"/>
      <c r="AK5" s="368"/>
      <c r="AL5" s="368"/>
      <c r="AM5" s="368"/>
      <c r="AN5" s="368"/>
      <c r="AO5" s="368"/>
      <c r="AP5" s="348"/>
      <c r="AQ5" s="348"/>
      <c r="AR5" s="348"/>
      <c r="AS5" s="348"/>
      <c r="AT5" s="348"/>
      <c r="AU5" s="348"/>
      <c r="AV5" s="348"/>
      <c r="AW5" s="348"/>
      <c r="AX5" s="348"/>
      <c r="AY5" s="348"/>
      <c r="AZ5" s="348"/>
      <c r="BA5" s="348"/>
      <c r="BB5" s="348"/>
      <c r="BC5" s="93" t="s">
        <v>6</v>
      </c>
      <c r="BD5" s="93" t="s">
        <v>7</v>
      </c>
      <c r="BE5" s="93" t="s">
        <v>8</v>
      </c>
      <c r="BF5" s="93" t="s">
        <v>9</v>
      </c>
      <c r="BG5" s="94" t="s">
        <v>6</v>
      </c>
      <c r="BH5" s="93" t="s">
        <v>7</v>
      </c>
      <c r="BI5" s="93" t="s">
        <v>8</v>
      </c>
      <c r="BJ5" s="93" t="s">
        <v>9</v>
      </c>
      <c r="BK5" s="94" t="s">
        <v>6</v>
      </c>
      <c r="BL5" s="93" t="s">
        <v>7</v>
      </c>
      <c r="BM5" s="93" t="s">
        <v>8</v>
      </c>
      <c r="BN5" s="93" t="s">
        <v>9</v>
      </c>
      <c r="BO5" s="94" t="s">
        <v>6</v>
      </c>
      <c r="BP5" s="93" t="s">
        <v>7</v>
      </c>
      <c r="BQ5" s="93" t="s">
        <v>8</v>
      </c>
      <c r="BR5" s="93" t="s">
        <v>9</v>
      </c>
      <c r="BS5" s="94" t="s">
        <v>6</v>
      </c>
      <c r="BT5" s="93" t="s">
        <v>7</v>
      </c>
      <c r="BU5" s="93" t="s">
        <v>8</v>
      </c>
      <c r="BV5" s="93" t="s">
        <v>9</v>
      </c>
      <c r="BW5" s="94" t="s">
        <v>6</v>
      </c>
      <c r="BX5" s="93" t="s">
        <v>7</v>
      </c>
      <c r="BY5" s="93" t="s">
        <v>8</v>
      </c>
      <c r="BZ5" s="271" t="s">
        <v>9</v>
      </c>
      <c r="CA5" s="93" t="s">
        <v>6</v>
      </c>
      <c r="CB5" s="93" t="s">
        <v>7</v>
      </c>
      <c r="CC5" s="93" t="s">
        <v>8</v>
      </c>
    </row>
    <row r="6" spans="1:83" s="21" customFormat="1" ht="11.25">
      <c r="A6" s="95" t="s">
        <v>10</v>
      </c>
      <c r="B6" s="95" t="s">
        <v>11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7"/>
      <c r="BT6" s="96"/>
      <c r="BW6" s="272"/>
      <c r="BZ6" s="273"/>
    </row>
    <row r="7" spans="1:83" s="21" customFormat="1" ht="11.25">
      <c r="A7" s="98" t="s">
        <v>112</v>
      </c>
      <c r="B7" s="98" t="s">
        <v>113</v>
      </c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0"/>
      <c r="V7" s="370"/>
      <c r="W7" s="370"/>
      <c r="X7" s="370"/>
      <c r="Y7" s="370"/>
      <c r="Z7" s="370"/>
      <c r="AA7" s="370"/>
      <c r="AB7" s="370"/>
      <c r="AC7" s="370"/>
      <c r="AD7" s="370"/>
      <c r="AE7" s="370"/>
      <c r="AF7" s="370"/>
      <c r="AG7" s="370"/>
      <c r="AH7" s="370"/>
      <c r="AI7" s="370"/>
      <c r="AJ7" s="370"/>
      <c r="AK7" s="370"/>
      <c r="AL7" s="370"/>
      <c r="AM7" s="370"/>
      <c r="AN7" s="370"/>
      <c r="AO7" s="370"/>
      <c r="AP7" s="371"/>
      <c r="AQ7" s="371"/>
      <c r="AR7" s="371"/>
      <c r="AS7" s="371"/>
      <c r="AT7" s="371"/>
      <c r="AU7" s="371"/>
      <c r="AV7" s="371"/>
      <c r="AW7" s="371"/>
      <c r="AX7" s="371"/>
      <c r="AY7" s="371"/>
      <c r="AZ7" s="371"/>
      <c r="BA7" s="371"/>
      <c r="BB7" s="371"/>
      <c r="BC7" s="99">
        <f t="shared" ref="BC7:BS7" si="0">SUM(BC9,BC23)</f>
        <v>139089</v>
      </c>
      <c r="BD7" s="99">
        <f t="shared" si="0"/>
        <v>150979</v>
      </c>
      <c r="BE7" s="99">
        <f t="shared" si="0"/>
        <v>154400</v>
      </c>
      <c r="BF7" s="99">
        <f t="shared" si="0"/>
        <v>151029</v>
      </c>
      <c r="BG7" s="289">
        <f t="shared" si="0"/>
        <v>156896</v>
      </c>
      <c r="BH7" s="290">
        <f t="shared" si="0"/>
        <v>161998</v>
      </c>
      <c r="BI7" s="290">
        <f t="shared" si="0"/>
        <v>164586</v>
      </c>
      <c r="BJ7" s="290">
        <f t="shared" si="0"/>
        <v>170610</v>
      </c>
      <c r="BK7" s="289">
        <f t="shared" si="0"/>
        <v>171572</v>
      </c>
      <c r="BL7" s="290">
        <f t="shared" si="0"/>
        <v>179741</v>
      </c>
      <c r="BM7" s="290">
        <f t="shared" si="0"/>
        <v>184166</v>
      </c>
      <c r="BN7" s="290">
        <f t="shared" si="0"/>
        <v>192731</v>
      </c>
      <c r="BO7" s="289">
        <f t="shared" si="0"/>
        <v>192426</v>
      </c>
      <c r="BP7" s="290">
        <f t="shared" si="0"/>
        <v>188846</v>
      </c>
      <c r="BQ7" s="290">
        <f t="shared" si="0"/>
        <v>201951</v>
      </c>
      <c r="BR7" s="290">
        <f t="shared" si="0"/>
        <v>205290</v>
      </c>
      <c r="BS7" s="289">
        <f t="shared" si="0"/>
        <v>214126</v>
      </c>
      <c r="BT7" s="290">
        <f t="shared" ref="BT7:BU7" si="1">SUM(BT9,BT23)</f>
        <v>211543</v>
      </c>
      <c r="BU7" s="290">
        <f t="shared" si="1"/>
        <v>212068</v>
      </c>
      <c r="BV7" s="290">
        <f t="shared" ref="BV7:BW7" si="2">SUM(BV9,BV23)</f>
        <v>219996</v>
      </c>
      <c r="BW7" s="289">
        <f t="shared" si="2"/>
        <v>223239</v>
      </c>
      <c r="BX7" s="290">
        <f t="shared" ref="BX7:BY7" si="3">SUM(BX9,BX23)</f>
        <v>225631</v>
      </c>
      <c r="BY7" s="290">
        <f t="shared" si="3"/>
        <v>232103</v>
      </c>
      <c r="BZ7" s="291">
        <f t="shared" ref="BZ7:CB7" si="4">SUM(BZ9,BZ23)</f>
        <v>235328</v>
      </c>
      <c r="CA7" s="290">
        <f t="shared" si="4"/>
        <v>244500</v>
      </c>
      <c r="CB7" s="290">
        <f t="shared" si="4"/>
        <v>260166</v>
      </c>
      <c r="CC7" s="290">
        <f t="shared" ref="CC7" si="5">SUM(CC9,CC23)</f>
        <v>266544</v>
      </c>
    </row>
    <row r="8" spans="1:83" s="21" customFormat="1" ht="6" customHeight="1">
      <c r="A8" s="100"/>
      <c r="B8" s="100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  <c r="AH8" s="372"/>
      <c r="AI8" s="372"/>
      <c r="AJ8" s="372"/>
      <c r="AK8" s="372"/>
      <c r="AL8" s="372"/>
      <c r="AM8" s="372"/>
      <c r="AN8" s="372"/>
      <c r="AO8" s="372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  <c r="BA8" s="373"/>
      <c r="BB8" s="373"/>
      <c r="BC8" s="101"/>
      <c r="BD8" s="101"/>
      <c r="BE8" s="101"/>
      <c r="BF8" s="101"/>
      <c r="BG8" s="292"/>
      <c r="BH8" s="293"/>
      <c r="BI8" s="293"/>
      <c r="BJ8" s="293"/>
      <c r="BK8" s="292"/>
      <c r="BL8" s="293"/>
      <c r="BM8" s="293"/>
      <c r="BN8" s="293"/>
      <c r="BO8" s="292"/>
      <c r="BP8" s="293"/>
      <c r="BQ8" s="293"/>
      <c r="BR8" s="293"/>
      <c r="BS8" s="292"/>
      <c r="BT8" s="293"/>
      <c r="BU8" s="293"/>
      <c r="BV8" s="293"/>
      <c r="BW8" s="292"/>
      <c r="BX8" s="293"/>
      <c r="BY8" s="293"/>
      <c r="BZ8" s="294"/>
      <c r="CA8" s="293"/>
      <c r="CB8" s="293"/>
      <c r="CC8" s="293"/>
    </row>
    <row r="9" spans="1:83" s="21" customFormat="1" ht="11.25">
      <c r="A9" s="98" t="s">
        <v>114</v>
      </c>
      <c r="B9" s="98" t="s">
        <v>72</v>
      </c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70"/>
      <c r="AJ9" s="370"/>
      <c r="AK9" s="370"/>
      <c r="AL9" s="370"/>
      <c r="AM9" s="370"/>
      <c r="AN9" s="370"/>
      <c r="AO9" s="370"/>
      <c r="AP9" s="371"/>
      <c r="AQ9" s="371"/>
      <c r="AR9" s="371"/>
      <c r="AS9" s="371"/>
      <c r="AT9" s="371"/>
      <c r="AU9" s="371"/>
      <c r="AV9" s="371"/>
      <c r="AW9" s="371"/>
      <c r="AX9" s="371"/>
      <c r="AY9" s="371"/>
      <c r="AZ9" s="371"/>
      <c r="BA9" s="371"/>
      <c r="BB9" s="371"/>
      <c r="BC9" s="99">
        <f t="shared" ref="BC9:BS9" si="6">SUM(BC10:BC12)</f>
        <v>137490</v>
      </c>
      <c r="BD9" s="99">
        <f t="shared" si="6"/>
        <v>149301</v>
      </c>
      <c r="BE9" s="99">
        <f t="shared" si="6"/>
        <v>152724</v>
      </c>
      <c r="BF9" s="99">
        <f t="shared" si="6"/>
        <v>149270</v>
      </c>
      <c r="BG9" s="289">
        <f t="shared" si="6"/>
        <v>155165</v>
      </c>
      <c r="BH9" s="290">
        <f t="shared" si="6"/>
        <v>160221</v>
      </c>
      <c r="BI9" s="290">
        <f t="shared" si="6"/>
        <v>162780</v>
      </c>
      <c r="BJ9" s="290">
        <f t="shared" si="6"/>
        <v>168849</v>
      </c>
      <c r="BK9" s="289">
        <f t="shared" si="6"/>
        <v>169602</v>
      </c>
      <c r="BL9" s="290">
        <f t="shared" si="6"/>
        <v>177452</v>
      </c>
      <c r="BM9" s="290">
        <f t="shared" si="6"/>
        <v>181753</v>
      </c>
      <c r="BN9" s="290">
        <f t="shared" si="6"/>
        <v>189538</v>
      </c>
      <c r="BO9" s="289">
        <f t="shared" si="6"/>
        <v>190317</v>
      </c>
      <c r="BP9" s="290">
        <f t="shared" si="6"/>
        <v>186849</v>
      </c>
      <c r="BQ9" s="290">
        <f t="shared" si="6"/>
        <v>199621</v>
      </c>
      <c r="BR9" s="290">
        <f t="shared" si="6"/>
        <v>202209</v>
      </c>
      <c r="BS9" s="289">
        <f t="shared" si="6"/>
        <v>211340</v>
      </c>
      <c r="BT9" s="290">
        <f t="shared" ref="BT9:BU9" si="7">SUM(BT10:BT12)</f>
        <v>209157</v>
      </c>
      <c r="BU9" s="290">
        <f t="shared" si="7"/>
        <v>210156</v>
      </c>
      <c r="BV9" s="290">
        <f t="shared" ref="BV9:BW9" si="8">SUM(BV10:BV12)</f>
        <v>218148</v>
      </c>
      <c r="BW9" s="289">
        <f t="shared" si="8"/>
        <v>221180</v>
      </c>
      <c r="BX9" s="290">
        <f t="shared" ref="BX9:BY9" si="9">SUM(BX10:BX12)</f>
        <v>223650</v>
      </c>
      <c r="BY9" s="290">
        <f t="shared" si="9"/>
        <v>230214</v>
      </c>
      <c r="BZ9" s="291">
        <f t="shared" ref="BZ9:CB9" si="10">SUM(BZ10:BZ12)</f>
        <v>233356</v>
      </c>
      <c r="CA9" s="290">
        <f t="shared" si="10"/>
        <v>242489</v>
      </c>
      <c r="CB9" s="290">
        <f t="shared" si="10"/>
        <v>258330</v>
      </c>
      <c r="CC9" s="290">
        <f t="shared" ref="CC9" si="11">SUM(CC10:CC12)</f>
        <v>264690</v>
      </c>
    </row>
    <row r="10" spans="1:83" s="21" customFormat="1" ht="11.25">
      <c r="A10" s="102" t="s">
        <v>115</v>
      </c>
      <c r="B10" s="607" t="s">
        <v>116</v>
      </c>
      <c r="C10" s="682"/>
      <c r="D10" s="682"/>
      <c r="E10" s="682"/>
      <c r="F10" s="682"/>
      <c r="G10" s="682"/>
      <c r="H10" s="682"/>
      <c r="I10" s="682"/>
      <c r="J10" s="682"/>
      <c r="K10" s="682"/>
      <c r="L10" s="682"/>
      <c r="M10" s="682"/>
      <c r="N10" s="682"/>
      <c r="O10" s="682"/>
      <c r="P10" s="682"/>
      <c r="Q10" s="682"/>
      <c r="R10" s="682"/>
      <c r="S10" s="682"/>
      <c r="T10" s="682"/>
      <c r="U10" s="682"/>
      <c r="V10" s="682"/>
      <c r="W10" s="682"/>
      <c r="X10" s="682"/>
      <c r="Y10" s="682"/>
      <c r="Z10" s="682"/>
      <c r="AA10" s="682"/>
      <c r="AB10" s="682"/>
      <c r="AC10" s="682"/>
      <c r="AD10" s="682"/>
      <c r="AE10" s="682"/>
      <c r="AF10" s="682"/>
      <c r="AG10" s="682"/>
      <c r="AH10" s="682"/>
      <c r="AI10" s="682"/>
      <c r="AJ10" s="682"/>
      <c r="AK10" s="682"/>
      <c r="AL10" s="682"/>
      <c r="AM10" s="682"/>
      <c r="AN10" s="682"/>
      <c r="AO10" s="682"/>
      <c r="AP10" s="683"/>
      <c r="AQ10" s="683"/>
      <c r="AR10" s="683"/>
      <c r="AS10" s="683"/>
      <c r="AT10" s="683"/>
      <c r="AU10" s="683"/>
      <c r="AV10" s="683"/>
      <c r="AW10" s="683"/>
      <c r="AX10" s="683"/>
      <c r="AY10" s="683"/>
      <c r="AZ10" s="683"/>
      <c r="BA10" s="683"/>
      <c r="BB10" s="683"/>
      <c r="BC10" s="684">
        <v>93434</v>
      </c>
      <c r="BD10" s="684">
        <v>99066</v>
      </c>
      <c r="BE10" s="684">
        <v>99146</v>
      </c>
      <c r="BF10" s="684">
        <v>102920</v>
      </c>
      <c r="BG10" s="685">
        <v>106821</v>
      </c>
      <c r="BH10" s="686">
        <v>108585</v>
      </c>
      <c r="BI10" s="686">
        <v>109615</v>
      </c>
      <c r="BJ10" s="686">
        <v>113901</v>
      </c>
      <c r="BK10" s="685">
        <v>110669</v>
      </c>
      <c r="BL10" s="686">
        <v>109814</v>
      </c>
      <c r="BM10" s="686">
        <v>112911</v>
      </c>
      <c r="BN10" s="686">
        <v>118537</v>
      </c>
      <c r="BO10" s="685">
        <v>123475</v>
      </c>
      <c r="BP10" s="686">
        <v>119116</v>
      </c>
      <c r="BQ10" s="686">
        <v>126631</v>
      </c>
      <c r="BR10" s="686">
        <v>125609</v>
      </c>
      <c r="BS10" s="685">
        <v>134247</v>
      </c>
      <c r="BT10" s="686">
        <v>131808</v>
      </c>
      <c r="BU10" s="686">
        <v>133292</v>
      </c>
      <c r="BV10" s="686">
        <v>139725</v>
      </c>
      <c r="BW10" s="685">
        <v>144637</v>
      </c>
      <c r="BX10" s="686">
        <v>146145</v>
      </c>
      <c r="BY10" s="686">
        <v>147716</v>
      </c>
      <c r="BZ10" s="687">
        <v>150945</v>
      </c>
      <c r="CA10" s="686">
        <v>158976</v>
      </c>
      <c r="CB10" s="686">
        <v>171120</v>
      </c>
      <c r="CC10" s="686">
        <v>174312</v>
      </c>
      <c r="CD10" s="688"/>
      <c r="CE10" s="688"/>
    </row>
    <row r="11" spans="1:83" s="21" customFormat="1" ht="11.25">
      <c r="A11" s="102" t="s">
        <v>117</v>
      </c>
      <c r="B11" s="607" t="s">
        <v>118</v>
      </c>
      <c r="C11" s="682"/>
      <c r="D11" s="682"/>
      <c r="E11" s="682"/>
      <c r="F11" s="682"/>
      <c r="G11" s="682"/>
      <c r="H11" s="682"/>
      <c r="I11" s="682"/>
      <c r="J11" s="682"/>
      <c r="K11" s="682"/>
      <c r="L11" s="682"/>
      <c r="M11" s="682"/>
      <c r="N11" s="682"/>
      <c r="O11" s="682"/>
      <c r="P11" s="682"/>
      <c r="Q11" s="682"/>
      <c r="R11" s="682"/>
      <c r="S11" s="682"/>
      <c r="T11" s="682"/>
      <c r="U11" s="682"/>
      <c r="V11" s="682"/>
      <c r="W11" s="682"/>
      <c r="X11" s="682"/>
      <c r="Y11" s="682"/>
      <c r="Z11" s="682"/>
      <c r="AA11" s="682"/>
      <c r="AB11" s="682"/>
      <c r="AC11" s="682"/>
      <c r="AD11" s="682"/>
      <c r="AE11" s="682"/>
      <c r="AF11" s="682"/>
      <c r="AG11" s="682"/>
      <c r="AH11" s="682"/>
      <c r="AI11" s="682"/>
      <c r="AJ11" s="682"/>
      <c r="AK11" s="682"/>
      <c r="AL11" s="682"/>
      <c r="AM11" s="682"/>
      <c r="AN11" s="682"/>
      <c r="AO11" s="682"/>
      <c r="AP11" s="683"/>
      <c r="AQ11" s="683"/>
      <c r="AR11" s="683"/>
      <c r="AS11" s="683"/>
      <c r="AT11" s="683"/>
      <c r="AU11" s="683"/>
      <c r="AV11" s="683"/>
      <c r="AW11" s="683"/>
      <c r="AX11" s="683"/>
      <c r="AY11" s="683"/>
      <c r="AZ11" s="683"/>
      <c r="BA11" s="683"/>
      <c r="BB11" s="683"/>
      <c r="BC11" s="684">
        <v>41881</v>
      </c>
      <c r="BD11" s="684">
        <v>48100</v>
      </c>
      <c r="BE11" s="684">
        <v>50502</v>
      </c>
      <c r="BF11" s="684">
        <v>43455</v>
      </c>
      <c r="BG11" s="685">
        <v>45623</v>
      </c>
      <c r="BH11" s="686">
        <v>47582</v>
      </c>
      <c r="BI11" s="686">
        <v>49425</v>
      </c>
      <c r="BJ11" s="686">
        <v>51476</v>
      </c>
      <c r="BK11" s="685">
        <v>55673</v>
      </c>
      <c r="BL11" s="686">
        <v>60235</v>
      </c>
      <c r="BM11" s="686">
        <v>61542</v>
      </c>
      <c r="BN11" s="686">
        <v>64316</v>
      </c>
      <c r="BO11" s="685">
        <v>61807</v>
      </c>
      <c r="BP11" s="686">
        <v>60823</v>
      </c>
      <c r="BQ11" s="686">
        <v>66396</v>
      </c>
      <c r="BR11" s="686">
        <v>73017</v>
      </c>
      <c r="BS11" s="685">
        <v>69702</v>
      </c>
      <c r="BT11" s="686">
        <v>69745</v>
      </c>
      <c r="BU11" s="686">
        <v>69372</v>
      </c>
      <c r="BV11" s="686">
        <v>73101</v>
      </c>
      <c r="BW11" s="685">
        <v>69981</v>
      </c>
      <c r="BX11" s="686">
        <v>71377</v>
      </c>
      <c r="BY11" s="686">
        <v>76114</v>
      </c>
      <c r="BZ11" s="687">
        <v>76895</v>
      </c>
      <c r="CA11" s="686">
        <v>78869</v>
      </c>
      <c r="CB11" s="686">
        <v>81924</v>
      </c>
      <c r="CC11" s="686">
        <v>85030</v>
      </c>
      <c r="CD11" s="688"/>
      <c r="CE11" s="688"/>
    </row>
    <row r="12" spans="1:83" s="21" customFormat="1" ht="11.25">
      <c r="A12" s="102" t="s">
        <v>119</v>
      </c>
      <c r="B12" s="607" t="s">
        <v>120</v>
      </c>
      <c r="C12" s="682"/>
      <c r="D12" s="682"/>
      <c r="E12" s="682"/>
      <c r="F12" s="682"/>
      <c r="G12" s="682"/>
      <c r="H12" s="682"/>
      <c r="I12" s="682"/>
      <c r="J12" s="682"/>
      <c r="K12" s="682"/>
      <c r="L12" s="682"/>
      <c r="M12" s="682"/>
      <c r="N12" s="682"/>
      <c r="O12" s="682"/>
      <c r="P12" s="682"/>
      <c r="Q12" s="682"/>
      <c r="R12" s="682"/>
      <c r="S12" s="682"/>
      <c r="T12" s="682"/>
      <c r="U12" s="682"/>
      <c r="V12" s="682"/>
      <c r="W12" s="682"/>
      <c r="X12" s="682"/>
      <c r="Y12" s="682"/>
      <c r="Z12" s="682"/>
      <c r="AA12" s="682"/>
      <c r="AB12" s="682"/>
      <c r="AC12" s="682"/>
      <c r="AD12" s="682"/>
      <c r="AE12" s="682"/>
      <c r="AF12" s="682"/>
      <c r="AG12" s="682"/>
      <c r="AH12" s="682"/>
      <c r="AI12" s="682"/>
      <c r="AJ12" s="682"/>
      <c r="AK12" s="682"/>
      <c r="AL12" s="682"/>
      <c r="AM12" s="682"/>
      <c r="AN12" s="682"/>
      <c r="AO12" s="682"/>
      <c r="AP12" s="683"/>
      <c r="AQ12" s="683"/>
      <c r="AR12" s="683"/>
      <c r="AS12" s="683"/>
      <c r="AT12" s="683"/>
      <c r="AU12" s="683"/>
      <c r="AV12" s="683"/>
      <c r="AW12" s="683"/>
      <c r="AX12" s="683"/>
      <c r="AY12" s="683"/>
      <c r="AZ12" s="683"/>
      <c r="BA12" s="683"/>
      <c r="BB12" s="683"/>
      <c r="BC12" s="684">
        <v>2175</v>
      </c>
      <c r="BD12" s="684">
        <v>2135</v>
      </c>
      <c r="BE12" s="684">
        <v>3076</v>
      </c>
      <c r="BF12" s="684">
        <v>2895</v>
      </c>
      <c r="BG12" s="685">
        <v>2721</v>
      </c>
      <c r="BH12" s="686">
        <v>4054</v>
      </c>
      <c r="BI12" s="686">
        <v>3740</v>
      </c>
      <c r="BJ12" s="686">
        <v>3472</v>
      </c>
      <c r="BK12" s="685">
        <v>3260</v>
      </c>
      <c r="BL12" s="686">
        <v>7403</v>
      </c>
      <c r="BM12" s="686">
        <v>7300</v>
      </c>
      <c r="BN12" s="686">
        <v>6685</v>
      </c>
      <c r="BO12" s="685">
        <v>5035</v>
      </c>
      <c r="BP12" s="686">
        <v>6910</v>
      </c>
      <c r="BQ12" s="686">
        <v>6594</v>
      </c>
      <c r="BR12" s="686">
        <v>3583</v>
      </c>
      <c r="BS12" s="685">
        <v>7391</v>
      </c>
      <c r="BT12" s="686">
        <v>7604</v>
      </c>
      <c r="BU12" s="686">
        <v>7492</v>
      </c>
      <c r="BV12" s="686">
        <v>5322</v>
      </c>
      <c r="BW12" s="685">
        <v>6562</v>
      </c>
      <c r="BX12" s="686">
        <v>6128</v>
      </c>
      <c r="BY12" s="686">
        <v>6384</v>
      </c>
      <c r="BZ12" s="687">
        <v>5516</v>
      </c>
      <c r="CA12" s="686">
        <v>4644</v>
      </c>
      <c r="CB12" s="686">
        <v>5286</v>
      </c>
      <c r="CC12" s="686">
        <v>5348</v>
      </c>
      <c r="CD12" s="688"/>
      <c r="CE12" s="688"/>
    </row>
    <row r="13" spans="1:83" s="21" customFormat="1" ht="11.25">
      <c r="A13" s="100" t="s">
        <v>121</v>
      </c>
      <c r="B13" s="503" t="s">
        <v>122</v>
      </c>
      <c r="C13" s="598"/>
      <c r="D13" s="598"/>
      <c r="E13" s="598"/>
      <c r="F13" s="598"/>
      <c r="G13" s="598"/>
      <c r="H13" s="598"/>
      <c r="I13" s="598"/>
      <c r="J13" s="598"/>
      <c r="K13" s="598"/>
      <c r="L13" s="598"/>
      <c r="M13" s="598"/>
      <c r="N13" s="598"/>
      <c r="O13" s="598"/>
      <c r="P13" s="598"/>
      <c r="Q13" s="598"/>
      <c r="R13" s="598"/>
      <c r="S13" s="598"/>
      <c r="T13" s="598"/>
      <c r="U13" s="598"/>
      <c r="V13" s="598"/>
      <c r="W13" s="598"/>
      <c r="X13" s="598"/>
      <c r="Y13" s="598"/>
      <c r="Z13" s="598"/>
      <c r="AA13" s="598"/>
      <c r="AB13" s="598"/>
      <c r="AC13" s="598"/>
      <c r="AD13" s="598"/>
      <c r="AE13" s="598"/>
      <c r="AF13" s="598"/>
      <c r="AG13" s="598"/>
      <c r="AH13" s="598"/>
      <c r="AI13" s="598"/>
      <c r="AJ13" s="598"/>
      <c r="AK13" s="598"/>
      <c r="AL13" s="598"/>
      <c r="AM13" s="598"/>
      <c r="AN13" s="598"/>
      <c r="AO13" s="598"/>
      <c r="AP13" s="689"/>
      <c r="AQ13" s="689"/>
      <c r="AR13" s="689"/>
      <c r="AS13" s="689"/>
      <c r="AT13" s="689"/>
      <c r="AU13" s="689"/>
      <c r="AV13" s="689"/>
      <c r="AW13" s="689"/>
      <c r="AX13" s="689"/>
      <c r="AY13" s="689"/>
      <c r="AZ13" s="689"/>
      <c r="BA13" s="689"/>
      <c r="BB13" s="689"/>
      <c r="BC13" s="690">
        <f t="shared" ref="BC13:BS13" si="12">SUM(BC14,BC18)</f>
        <v>137490</v>
      </c>
      <c r="BD13" s="690">
        <f t="shared" si="12"/>
        <v>149301</v>
      </c>
      <c r="BE13" s="690">
        <f t="shared" si="12"/>
        <v>152724</v>
      </c>
      <c r="BF13" s="690">
        <f t="shared" si="12"/>
        <v>149270</v>
      </c>
      <c r="BG13" s="691">
        <f t="shared" si="12"/>
        <v>155165</v>
      </c>
      <c r="BH13" s="692">
        <f t="shared" si="12"/>
        <v>160221</v>
      </c>
      <c r="BI13" s="692">
        <f t="shared" si="12"/>
        <v>162780</v>
      </c>
      <c r="BJ13" s="692">
        <f t="shared" si="12"/>
        <v>168849</v>
      </c>
      <c r="BK13" s="691">
        <f t="shared" si="12"/>
        <v>169602</v>
      </c>
      <c r="BL13" s="692">
        <f t="shared" si="12"/>
        <v>177452</v>
      </c>
      <c r="BM13" s="692">
        <f t="shared" si="12"/>
        <v>181753</v>
      </c>
      <c r="BN13" s="692">
        <f t="shared" si="12"/>
        <v>189538</v>
      </c>
      <c r="BO13" s="691">
        <f t="shared" si="12"/>
        <v>190317</v>
      </c>
      <c r="BP13" s="692">
        <f t="shared" si="12"/>
        <v>186849</v>
      </c>
      <c r="BQ13" s="692">
        <f t="shared" si="12"/>
        <v>199621</v>
      </c>
      <c r="BR13" s="692">
        <f t="shared" si="12"/>
        <v>202209</v>
      </c>
      <c r="BS13" s="691">
        <f t="shared" si="12"/>
        <v>211340</v>
      </c>
      <c r="BT13" s="692">
        <f t="shared" ref="BT13:BU13" si="13">SUM(BT14,BT18)</f>
        <v>209157</v>
      </c>
      <c r="BU13" s="692">
        <f t="shared" si="13"/>
        <v>210156</v>
      </c>
      <c r="BV13" s="692">
        <f t="shared" ref="BV13:BW13" si="14">SUM(BV14,BV18)</f>
        <v>218148</v>
      </c>
      <c r="BW13" s="691">
        <f t="shared" si="14"/>
        <v>221180</v>
      </c>
      <c r="BX13" s="692">
        <f t="shared" ref="BX13:BY13" si="15">SUM(BX14,BX18)</f>
        <v>223650</v>
      </c>
      <c r="BY13" s="692">
        <f t="shared" si="15"/>
        <v>230214</v>
      </c>
      <c r="BZ13" s="693">
        <f t="shared" ref="BZ13:CB13" si="16">SUM(BZ14,BZ18)</f>
        <v>233356</v>
      </c>
      <c r="CA13" s="692">
        <f t="shared" si="16"/>
        <v>242489</v>
      </c>
      <c r="CB13" s="692">
        <f t="shared" si="16"/>
        <v>258330</v>
      </c>
      <c r="CC13" s="692">
        <f t="shared" ref="CC13" si="17">SUM(CC14,CC18)</f>
        <v>264690</v>
      </c>
      <c r="CD13" s="688"/>
      <c r="CE13" s="688"/>
    </row>
    <row r="14" spans="1:83" s="21" customFormat="1" ht="11.25">
      <c r="A14" s="103" t="s">
        <v>123</v>
      </c>
      <c r="B14" s="694" t="s">
        <v>124</v>
      </c>
      <c r="C14" s="695"/>
      <c r="D14" s="695"/>
      <c r="E14" s="695"/>
      <c r="F14" s="695"/>
      <c r="G14" s="695"/>
      <c r="H14" s="695"/>
      <c r="I14" s="695"/>
      <c r="J14" s="695"/>
      <c r="K14" s="695"/>
      <c r="L14" s="695"/>
      <c r="M14" s="695"/>
      <c r="N14" s="695"/>
      <c r="O14" s="695"/>
      <c r="P14" s="695"/>
      <c r="Q14" s="695"/>
      <c r="R14" s="695"/>
      <c r="S14" s="695"/>
      <c r="T14" s="695"/>
      <c r="U14" s="695"/>
      <c r="V14" s="695"/>
      <c r="W14" s="695"/>
      <c r="X14" s="695"/>
      <c r="Y14" s="695"/>
      <c r="Z14" s="695"/>
      <c r="AA14" s="695"/>
      <c r="AB14" s="695"/>
      <c r="AC14" s="695"/>
      <c r="AD14" s="695"/>
      <c r="AE14" s="695"/>
      <c r="AF14" s="695"/>
      <c r="AG14" s="695"/>
      <c r="AH14" s="695"/>
      <c r="AI14" s="695"/>
      <c r="AJ14" s="695"/>
      <c r="AK14" s="695"/>
      <c r="AL14" s="695"/>
      <c r="AM14" s="695"/>
      <c r="AN14" s="695"/>
      <c r="AO14" s="695"/>
      <c r="AP14" s="689"/>
      <c r="AQ14" s="689"/>
      <c r="AR14" s="689"/>
      <c r="AS14" s="689"/>
      <c r="AT14" s="689"/>
      <c r="AU14" s="689"/>
      <c r="AV14" s="689"/>
      <c r="AW14" s="689"/>
      <c r="AX14" s="689"/>
      <c r="AY14" s="689"/>
      <c r="AZ14" s="689"/>
      <c r="BA14" s="689"/>
      <c r="BB14" s="689"/>
      <c r="BC14" s="690">
        <f t="shared" ref="BC14:BS14" si="18">SUM(BC15:BC17)</f>
        <v>52498</v>
      </c>
      <c r="BD14" s="690">
        <f t="shared" si="18"/>
        <v>61912</v>
      </c>
      <c r="BE14" s="690">
        <f t="shared" si="18"/>
        <v>65293</v>
      </c>
      <c r="BF14" s="690">
        <f t="shared" si="18"/>
        <v>58756</v>
      </c>
      <c r="BG14" s="691">
        <f t="shared" si="18"/>
        <v>60667</v>
      </c>
      <c r="BH14" s="692">
        <f t="shared" si="18"/>
        <v>64134</v>
      </c>
      <c r="BI14" s="692">
        <f t="shared" si="18"/>
        <v>66104</v>
      </c>
      <c r="BJ14" s="692">
        <f t="shared" si="18"/>
        <v>69113</v>
      </c>
      <c r="BK14" s="691">
        <f t="shared" si="18"/>
        <v>71573</v>
      </c>
      <c r="BL14" s="692">
        <f t="shared" si="18"/>
        <v>80532</v>
      </c>
      <c r="BM14" s="692">
        <f t="shared" si="18"/>
        <v>81993</v>
      </c>
      <c r="BN14" s="692">
        <f t="shared" si="18"/>
        <v>84739</v>
      </c>
      <c r="BO14" s="691">
        <f t="shared" si="18"/>
        <v>79836</v>
      </c>
      <c r="BP14" s="692">
        <f t="shared" si="18"/>
        <v>80998</v>
      </c>
      <c r="BQ14" s="692">
        <f t="shared" si="18"/>
        <v>86575</v>
      </c>
      <c r="BR14" s="692">
        <f t="shared" si="18"/>
        <v>90123</v>
      </c>
      <c r="BS14" s="691">
        <f t="shared" si="18"/>
        <v>88865</v>
      </c>
      <c r="BT14" s="692">
        <f t="shared" ref="BT14:BU14" si="19">SUM(BT15:BT17)</f>
        <v>89626</v>
      </c>
      <c r="BU14" s="692">
        <f t="shared" si="19"/>
        <v>89579</v>
      </c>
      <c r="BV14" s="692">
        <f t="shared" ref="BV14:BW14" si="20">SUM(BV15:BV17)</f>
        <v>92474</v>
      </c>
      <c r="BW14" s="691">
        <f t="shared" si="20"/>
        <v>89384</v>
      </c>
      <c r="BX14" s="692">
        <f t="shared" ref="BX14:BY14" si="21">SUM(BX15:BX17)</f>
        <v>90373</v>
      </c>
      <c r="BY14" s="692">
        <f t="shared" si="21"/>
        <v>95759</v>
      </c>
      <c r="BZ14" s="693">
        <f t="shared" ref="BZ14:CB14" si="22">SUM(BZ15:BZ17)</f>
        <v>97305</v>
      </c>
      <c r="CA14" s="692">
        <f t="shared" si="22"/>
        <v>97372</v>
      </c>
      <c r="CB14" s="692">
        <f t="shared" si="22"/>
        <v>102000</v>
      </c>
      <c r="CC14" s="692">
        <f t="shared" ref="CC14" si="23">SUM(CC15:CC17)</f>
        <v>105479</v>
      </c>
      <c r="CD14" s="688"/>
      <c r="CE14" s="688"/>
    </row>
    <row r="15" spans="1:83" s="21" customFormat="1" ht="11.25">
      <c r="A15" s="104" t="s">
        <v>125</v>
      </c>
      <c r="B15" s="696" t="s">
        <v>126</v>
      </c>
      <c r="C15" s="697"/>
      <c r="D15" s="697"/>
      <c r="E15" s="697"/>
      <c r="F15" s="697"/>
      <c r="G15" s="697"/>
      <c r="H15" s="697"/>
      <c r="I15" s="697"/>
      <c r="J15" s="697"/>
      <c r="K15" s="697"/>
      <c r="L15" s="697"/>
      <c r="M15" s="697"/>
      <c r="N15" s="697"/>
      <c r="O15" s="697"/>
      <c r="P15" s="697"/>
      <c r="Q15" s="697"/>
      <c r="R15" s="697"/>
      <c r="S15" s="697"/>
      <c r="T15" s="697"/>
      <c r="U15" s="697"/>
      <c r="V15" s="697"/>
      <c r="W15" s="697"/>
      <c r="X15" s="697"/>
      <c r="Y15" s="697"/>
      <c r="Z15" s="697"/>
      <c r="AA15" s="697"/>
      <c r="AB15" s="697"/>
      <c r="AC15" s="697"/>
      <c r="AD15" s="697"/>
      <c r="AE15" s="697"/>
      <c r="AF15" s="697"/>
      <c r="AG15" s="697"/>
      <c r="AH15" s="697"/>
      <c r="AI15" s="697"/>
      <c r="AJ15" s="697"/>
      <c r="AK15" s="697"/>
      <c r="AL15" s="697"/>
      <c r="AM15" s="697"/>
      <c r="AN15" s="697"/>
      <c r="AO15" s="697"/>
      <c r="AP15" s="683"/>
      <c r="AQ15" s="683"/>
      <c r="AR15" s="683"/>
      <c r="AS15" s="683"/>
      <c r="AT15" s="683"/>
      <c r="AU15" s="683"/>
      <c r="AV15" s="683"/>
      <c r="AW15" s="683"/>
      <c r="AX15" s="683"/>
      <c r="AY15" s="683"/>
      <c r="AZ15" s="683"/>
      <c r="BA15" s="683"/>
      <c r="BB15" s="683"/>
      <c r="BC15" s="684">
        <v>36865</v>
      </c>
      <c r="BD15" s="684">
        <v>45550</v>
      </c>
      <c r="BE15" s="684">
        <v>48310</v>
      </c>
      <c r="BF15" s="684">
        <v>45251</v>
      </c>
      <c r="BG15" s="685">
        <v>46942</v>
      </c>
      <c r="BH15" s="686">
        <v>50989</v>
      </c>
      <c r="BI15" s="686">
        <v>53080</v>
      </c>
      <c r="BJ15" s="686">
        <v>55810</v>
      </c>
      <c r="BK15" s="685">
        <v>55062</v>
      </c>
      <c r="BL15" s="686">
        <v>53822</v>
      </c>
      <c r="BM15" s="686">
        <v>53270</v>
      </c>
      <c r="BN15" s="686">
        <v>53717</v>
      </c>
      <c r="BO15" s="685">
        <v>50396</v>
      </c>
      <c r="BP15" s="686">
        <v>51065</v>
      </c>
      <c r="BQ15" s="686">
        <v>55755</v>
      </c>
      <c r="BR15" s="686">
        <v>60650</v>
      </c>
      <c r="BS15" s="685">
        <v>54563</v>
      </c>
      <c r="BT15" s="686">
        <v>56308</v>
      </c>
      <c r="BU15" s="686">
        <v>56511</v>
      </c>
      <c r="BV15" s="686">
        <v>60948</v>
      </c>
      <c r="BW15" s="685">
        <v>57660</v>
      </c>
      <c r="BX15" s="686">
        <v>59373</v>
      </c>
      <c r="BY15" s="686">
        <v>60281</v>
      </c>
      <c r="BZ15" s="687">
        <v>66135</v>
      </c>
      <c r="CA15" s="686">
        <v>62571</v>
      </c>
      <c r="CB15" s="686">
        <v>67235</v>
      </c>
      <c r="CC15" s="686">
        <v>67416</v>
      </c>
      <c r="CD15" s="688"/>
      <c r="CE15" s="688"/>
    </row>
    <row r="16" spans="1:83" s="21" customFormat="1" ht="11.25">
      <c r="A16" s="104" t="s">
        <v>127</v>
      </c>
      <c r="B16" s="696" t="s">
        <v>128</v>
      </c>
      <c r="C16" s="697"/>
      <c r="D16" s="697"/>
      <c r="E16" s="697"/>
      <c r="F16" s="697"/>
      <c r="G16" s="697"/>
      <c r="H16" s="697"/>
      <c r="I16" s="697"/>
      <c r="J16" s="697"/>
      <c r="K16" s="697"/>
      <c r="L16" s="697"/>
      <c r="M16" s="697"/>
      <c r="N16" s="697"/>
      <c r="O16" s="697"/>
      <c r="P16" s="697"/>
      <c r="Q16" s="697"/>
      <c r="R16" s="697"/>
      <c r="S16" s="697"/>
      <c r="T16" s="697"/>
      <c r="U16" s="697"/>
      <c r="V16" s="697"/>
      <c r="W16" s="697"/>
      <c r="X16" s="697"/>
      <c r="Y16" s="697"/>
      <c r="Z16" s="697"/>
      <c r="AA16" s="697"/>
      <c r="AB16" s="697"/>
      <c r="AC16" s="697"/>
      <c r="AD16" s="697"/>
      <c r="AE16" s="697"/>
      <c r="AF16" s="697"/>
      <c r="AG16" s="697"/>
      <c r="AH16" s="697"/>
      <c r="AI16" s="697"/>
      <c r="AJ16" s="697"/>
      <c r="AK16" s="697"/>
      <c r="AL16" s="697"/>
      <c r="AM16" s="697"/>
      <c r="AN16" s="697"/>
      <c r="AO16" s="697"/>
      <c r="AP16" s="683"/>
      <c r="AQ16" s="683"/>
      <c r="AR16" s="683"/>
      <c r="AS16" s="683"/>
      <c r="AT16" s="683"/>
      <c r="AU16" s="683"/>
      <c r="AV16" s="683"/>
      <c r="AW16" s="683"/>
      <c r="AX16" s="683"/>
      <c r="AY16" s="683"/>
      <c r="AZ16" s="683"/>
      <c r="BA16" s="683"/>
      <c r="BB16" s="683"/>
      <c r="BC16" s="684">
        <v>14372</v>
      </c>
      <c r="BD16" s="684">
        <v>15498</v>
      </c>
      <c r="BE16" s="684">
        <v>16144</v>
      </c>
      <c r="BF16" s="684">
        <v>12921</v>
      </c>
      <c r="BG16" s="685">
        <v>13034</v>
      </c>
      <c r="BH16" s="686">
        <v>12638</v>
      </c>
      <c r="BI16" s="686">
        <v>12351</v>
      </c>
      <c r="BJ16" s="686">
        <v>12462</v>
      </c>
      <c r="BK16" s="685">
        <v>12299</v>
      </c>
      <c r="BL16" s="686">
        <v>13204</v>
      </c>
      <c r="BM16" s="686">
        <v>16489</v>
      </c>
      <c r="BN16" s="686">
        <v>18053</v>
      </c>
      <c r="BO16" s="685">
        <v>18960</v>
      </c>
      <c r="BP16" s="686">
        <v>16656</v>
      </c>
      <c r="BQ16" s="686">
        <v>17551</v>
      </c>
      <c r="BR16" s="686">
        <v>19441</v>
      </c>
      <c r="BS16" s="685">
        <v>19954</v>
      </c>
      <c r="BT16" s="686">
        <v>18595</v>
      </c>
      <c r="BU16" s="686">
        <v>18629</v>
      </c>
      <c r="BV16" s="686">
        <v>20010</v>
      </c>
      <c r="BW16" s="685">
        <v>19534</v>
      </c>
      <c r="BX16" s="686">
        <v>19911</v>
      </c>
      <c r="BY16" s="686">
        <v>21246</v>
      </c>
      <c r="BZ16" s="687">
        <v>20941</v>
      </c>
      <c r="CA16" s="686">
        <v>20509</v>
      </c>
      <c r="CB16" s="686">
        <v>19301</v>
      </c>
      <c r="CC16" s="686">
        <v>19267</v>
      </c>
      <c r="CD16" s="688"/>
      <c r="CE16" s="688"/>
    </row>
    <row r="17" spans="1:83" s="21" customFormat="1" ht="11.25">
      <c r="A17" s="104" t="s">
        <v>129</v>
      </c>
      <c r="B17" s="696" t="s">
        <v>130</v>
      </c>
      <c r="C17" s="697"/>
      <c r="D17" s="697"/>
      <c r="E17" s="697"/>
      <c r="F17" s="697"/>
      <c r="G17" s="697"/>
      <c r="H17" s="697"/>
      <c r="I17" s="697"/>
      <c r="J17" s="697"/>
      <c r="K17" s="697"/>
      <c r="L17" s="697"/>
      <c r="M17" s="697"/>
      <c r="N17" s="697"/>
      <c r="O17" s="697"/>
      <c r="P17" s="697"/>
      <c r="Q17" s="697"/>
      <c r="R17" s="697"/>
      <c r="S17" s="697"/>
      <c r="T17" s="697"/>
      <c r="U17" s="697"/>
      <c r="V17" s="697"/>
      <c r="W17" s="697"/>
      <c r="X17" s="697"/>
      <c r="Y17" s="697"/>
      <c r="Z17" s="697"/>
      <c r="AA17" s="697"/>
      <c r="AB17" s="697"/>
      <c r="AC17" s="697"/>
      <c r="AD17" s="697"/>
      <c r="AE17" s="697"/>
      <c r="AF17" s="697"/>
      <c r="AG17" s="697"/>
      <c r="AH17" s="697"/>
      <c r="AI17" s="697"/>
      <c r="AJ17" s="697"/>
      <c r="AK17" s="697"/>
      <c r="AL17" s="697"/>
      <c r="AM17" s="697"/>
      <c r="AN17" s="697"/>
      <c r="AO17" s="697"/>
      <c r="AP17" s="683"/>
      <c r="AQ17" s="683"/>
      <c r="AR17" s="683"/>
      <c r="AS17" s="683"/>
      <c r="AT17" s="683"/>
      <c r="AU17" s="683"/>
      <c r="AV17" s="683"/>
      <c r="AW17" s="683"/>
      <c r="AX17" s="683"/>
      <c r="AY17" s="683"/>
      <c r="AZ17" s="683"/>
      <c r="BA17" s="683"/>
      <c r="BB17" s="683"/>
      <c r="BC17" s="684">
        <v>1261</v>
      </c>
      <c r="BD17" s="684">
        <v>864</v>
      </c>
      <c r="BE17" s="684">
        <v>839</v>
      </c>
      <c r="BF17" s="684">
        <v>584</v>
      </c>
      <c r="BG17" s="685">
        <v>691</v>
      </c>
      <c r="BH17" s="686">
        <v>507</v>
      </c>
      <c r="BI17" s="686">
        <v>673</v>
      </c>
      <c r="BJ17" s="686">
        <v>841</v>
      </c>
      <c r="BK17" s="685">
        <v>4212</v>
      </c>
      <c r="BL17" s="686">
        <v>13506</v>
      </c>
      <c r="BM17" s="686">
        <v>12234</v>
      </c>
      <c r="BN17" s="686">
        <v>12969</v>
      </c>
      <c r="BO17" s="685">
        <v>10480</v>
      </c>
      <c r="BP17" s="686">
        <v>13277</v>
      </c>
      <c r="BQ17" s="686">
        <v>13269</v>
      </c>
      <c r="BR17" s="686">
        <v>10032</v>
      </c>
      <c r="BS17" s="685">
        <v>14348</v>
      </c>
      <c r="BT17" s="686">
        <v>14723</v>
      </c>
      <c r="BU17" s="686">
        <v>14439</v>
      </c>
      <c r="BV17" s="686">
        <v>11516</v>
      </c>
      <c r="BW17" s="685">
        <v>12190</v>
      </c>
      <c r="BX17" s="686">
        <v>11089</v>
      </c>
      <c r="BY17" s="686">
        <v>14232</v>
      </c>
      <c r="BZ17" s="687">
        <v>10229</v>
      </c>
      <c r="CA17" s="686">
        <v>14292</v>
      </c>
      <c r="CB17" s="686">
        <v>15464</v>
      </c>
      <c r="CC17" s="686">
        <v>18796</v>
      </c>
      <c r="CD17" s="688"/>
      <c r="CE17" s="688"/>
    </row>
    <row r="18" spans="1:83" s="21" customFormat="1" ht="11.25">
      <c r="A18" s="103" t="s">
        <v>131</v>
      </c>
      <c r="B18" s="694" t="s">
        <v>132</v>
      </c>
      <c r="C18" s="695"/>
      <c r="D18" s="695"/>
      <c r="E18" s="695"/>
      <c r="F18" s="695"/>
      <c r="G18" s="695"/>
      <c r="H18" s="695"/>
      <c r="I18" s="695"/>
      <c r="J18" s="695"/>
      <c r="K18" s="695"/>
      <c r="L18" s="695"/>
      <c r="M18" s="695"/>
      <c r="N18" s="695"/>
      <c r="O18" s="695"/>
      <c r="P18" s="695"/>
      <c r="Q18" s="695"/>
      <c r="R18" s="695"/>
      <c r="S18" s="695"/>
      <c r="T18" s="695"/>
      <c r="U18" s="695"/>
      <c r="V18" s="695"/>
      <c r="W18" s="695"/>
      <c r="X18" s="695"/>
      <c r="Y18" s="695"/>
      <c r="Z18" s="695"/>
      <c r="AA18" s="695"/>
      <c r="AB18" s="695"/>
      <c r="AC18" s="695"/>
      <c r="AD18" s="695"/>
      <c r="AE18" s="695"/>
      <c r="AF18" s="695"/>
      <c r="AG18" s="695"/>
      <c r="AH18" s="695"/>
      <c r="AI18" s="695"/>
      <c r="AJ18" s="695"/>
      <c r="AK18" s="695"/>
      <c r="AL18" s="695"/>
      <c r="AM18" s="695"/>
      <c r="AN18" s="695"/>
      <c r="AO18" s="695"/>
      <c r="AP18" s="689"/>
      <c r="AQ18" s="689"/>
      <c r="AR18" s="689"/>
      <c r="AS18" s="689"/>
      <c r="AT18" s="689"/>
      <c r="AU18" s="689"/>
      <c r="AV18" s="689"/>
      <c r="AW18" s="689"/>
      <c r="AX18" s="689"/>
      <c r="AY18" s="689"/>
      <c r="AZ18" s="689"/>
      <c r="BA18" s="689"/>
      <c r="BB18" s="689"/>
      <c r="BC18" s="690">
        <f t="shared" ref="BC18:BS18" si="24">SUM(BC19:BC21)</f>
        <v>84992</v>
      </c>
      <c r="BD18" s="690">
        <f t="shared" si="24"/>
        <v>87389</v>
      </c>
      <c r="BE18" s="690">
        <f t="shared" si="24"/>
        <v>87431</v>
      </c>
      <c r="BF18" s="690">
        <f t="shared" si="24"/>
        <v>90514</v>
      </c>
      <c r="BG18" s="691">
        <f t="shared" si="24"/>
        <v>94498</v>
      </c>
      <c r="BH18" s="692">
        <f t="shared" si="24"/>
        <v>96087</v>
      </c>
      <c r="BI18" s="692">
        <f t="shared" si="24"/>
        <v>96676</v>
      </c>
      <c r="BJ18" s="692">
        <f t="shared" si="24"/>
        <v>99736</v>
      </c>
      <c r="BK18" s="691">
        <f t="shared" si="24"/>
        <v>98029</v>
      </c>
      <c r="BL18" s="692">
        <f t="shared" si="24"/>
        <v>96920</v>
      </c>
      <c r="BM18" s="692">
        <f t="shared" si="24"/>
        <v>99760</v>
      </c>
      <c r="BN18" s="692">
        <f t="shared" si="24"/>
        <v>104799</v>
      </c>
      <c r="BO18" s="691">
        <f t="shared" si="24"/>
        <v>110481</v>
      </c>
      <c r="BP18" s="692">
        <f t="shared" si="24"/>
        <v>105851</v>
      </c>
      <c r="BQ18" s="692">
        <f t="shared" si="24"/>
        <v>113046</v>
      </c>
      <c r="BR18" s="692">
        <f t="shared" si="24"/>
        <v>112086</v>
      </c>
      <c r="BS18" s="691">
        <f t="shared" si="24"/>
        <v>122475</v>
      </c>
      <c r="BT18" s="692">
        <f t="shared" ref="BT18:BU18" si="25">SUM(BT19:BT21)</f>
        <v>119531</v>
      </c>
      <c r="BU18" s="692">
        <f t="shared" si="25"/>
        <v>120577</v>
      </c>
      <c r="BV18" s="692">
        <f t="shared" ref="BV18:BW18" si="26">SUM(BV19:BV21)</f>
        <v>125674</v>
      </c>
      <c r="BW18" s="691">
        <f t="shared" si="26"/>
        <v>131796</v>
      </c>
      <c r="BX18" s="692">
        <f t="shared" ref="BX18:BY18" si="27">SUM(BX19:BX21)</f>
        <v>133277</v>
      </c>
      <c r="BY18" s="692">
        <f t="shared" si="27"/>
        <v>134455</v>
      </c>
      <c r="BZ18" s="693">
        <f t="shared" ref="BZ18:CB18" si="28">SUM(BZ19:BZ21)</f>
        <v>136051</v>
      </c>
      <c r="CA18" s="692">
        <f t="shared" si="28"/>
        <v>145117</v>
      </c>
      <c r="CB18" s="692">
        <f t="shared" si="28"/>
        <v>156330</v>
      </c>
      <c r="CC18" s="692">
        <f t="shared" ref="CC18" si="29">SUM(CC19:CC21)</f>
        <v>159211</v>
      </c>
      <c r="CD18" s="688"/>
      <c r="CE18" s="688"/>
    </row>
    <row r="19" spans="1:83" s="21" customFormat="1" ht="11.25">
      <c r="A19" s="104" t="s">
        <v>125</v>
      </c>
      <c r="B19" s="696" t="s">
        <v>126</v>
      </c>
      <c r="C19" s="697"/>
      <c r="D19" s="697"/>
      <c r="E19" s="697"/>
      <c r="F19" s="697"/>
      <c r="G19" s="697"/>
      <c r="H19" s="697"/>
      <c r="I19" s="697"/>
      <c r="J19" s="697"/>
      <c r="K19" s="697"/>
      <c r="L19" s="697"/>
      <c r="M19" s="697"/>
      <c r="N19" s="697"/>
      <c r="O19" s="697"/>
      <c r="P19" s="697"/>
      <c r="Q19" s="697"/>
      <c r="R19" s="697"/>
      <c r="S19" s="697"/>
      <c r="T19" s="697"/>
      <c r="U19" s="697"/>
      <c r="V19" s="697"/>
      <c r="W19" s="697"/>
      <c r="X19" s="697"/>
      <c r="Y19" s="697"/>
      <c r="Z19" s="697"/>
      <c r="AA19" s="697"/>
      <c r="AB19" s="697"/>
      <c r="AC19" s="697"/>
      <c r="AD19" s="697"/>
      <c r="AE19" s="697"/>
      <c r="AF19" s="697"/>
      <c r="AG19" s="697"/>
      <c r="AH19" s="697"/>
      <c r="AI19" s="697"/>
      <c r="AJ19" s="697"/>
      <c r="AK19" s="697"/>
      <c r="AL19" s="697"/>
      <c r="AM19" s="697"/>
      <c r="AN19" s="697"/>
      <c r="AO19" s="697"/>
      <c r="AP19" s="683"/>
      <c r="AQ19" s="683"/>
      <c r="AR19" s="683"/>
      <c r="AS19" s="683"/>
      <c r="AT19" s="683"/>
      <c r="AU19" s="683"/>
      <c r="AV19" s="683"/>
      <c r="AW19" s="683"/>
      <c r="AX19" s="683"/>
      <c r="AY19" s="683"/>
      <c r="AZ19" s="683"/>
      <c r="BA19" s="683"/>
      <c r="BB19" s="683"/>
      <c r="BC19" s="684">
        <v>17721</v>
      </c>
      <c r="BD19" s="684">
        <v>18942</v>
      </c>
      <c r="BE19" s="684">
        <v>20298</v>
      </c>
      <c r="BF19" s="684">
        <v>22924</v>
      </c>
      <c r="BG19" s="685">
        <v>24727</v>
      </c>
      <c r="BH19" s="686">
        <v>26500</v>
      </c>
      <c r="BI19" s="686">
        <v>27216</v>
      </c>
      <c r="BJ19" s="686">
        <v>28924</v>
      </c>
      <c r="BK19" s="685">
        <v>29649</v>
      </c>
      <c r="BL19" s="686">
        <v>28841</v>
      </c>
      <c r="BM19" s="686">
        <v>28256</v>
      </c>
      <c r="BN19" s="686">
        <v>27530</v>
      </c>
      <c r="BO19" s="685">
        <v>27485</v>
      </c>
      <c r="BP19" s="686">
        <v>28171</v>
      </c>
      <c r="BQ19" s="686">
        <v>28527</v>
      </c>
      <c r="BR19" s="686">
        <v>28816</v>
      </c>
      <c r="BS19" s="685">
        <v>29831</v>
      </c>
      <c r="BT19" s="686">
        <v>30757</v>
      </c>
      <c r="BU19" s="686">
        <v>31477</v>
      </c>
      <c r="BV19" s="686">
        <v>31850</v>
      </c>
      <c r="BW19" s="685">
        <v>32938</v>
      </c>
      <c r="BX19" s="686">
        <v>33868</v>
      </c>
      <c r="BY19" s="686">
        <v>35118</v>
      </c>
      <c r="BZ19" s="687">
        <v>34998</v>
      </c>
      <c r="CA19" s="686">
        <v>37193</v>
      </c>
      <c r="CB19" s="686">
        <v>37141</v>
      </c>
      <c r="CC19" s="686">
        <v>37534</v>
      </c>
      <c r="CD19" s="688"/>
      <c r="CE19" s="688"/>
    </row>
    <row r="20" spans="1:83" s="21" customFormat="1" ht="11.25">
      <c r="A20" s="104" t="s">
        <v>127</v>
      </c>
      <c r="B20" s="696" t="s">
        <v>128</v>
      </c>
      <c r="C20" s="697"/>
      <c r="D20" s="697"/>
      <c r="E20" s="697"/>
      <c r="F20" s="697"/>
      <c r="G20" s="697"/>
      <c r="H20" s="697"/>
      <c r="I20" s="697"/>
      <c r="J20" s="697"/>
      <c r="K20" s="697"/>
      <c r="L20" s="697"/>
      <c r="M20" s="697"/>
      <c r="N20" s="697"/>
      <c r="O20" s="697"/>
      <c r="P20" s="697"/>
      <c r="Q20" s="697"/>
      <c r="R20" s="697"/>
      <c r="S20" s="697"/>
      <c r="T20" s="697"/>
      <c r="U20" s="697"/>
      <c r="V20" s="697"/>
      <c r="W20" s="697"/>
      <c r="X20" s="697"/>
      <c r="Y20" s="697"/>
      <c r="Z20" s="697"/>
      <c r="AA20" s="697"/>
      <c r="AB20" s="697"/>
      <c r="AC20" s="697"/>
      <c r="AD20" s="697"/>
      <c r="AE20" s="697"/>
      <c r="AF20" s="697"/>
      <c r="AG20" s="697"/>
      <c r="AH20" s="697"/>
      <c r="AI20" s="697"/>
      <c r="AJ20" s="697"/>
      <c r="AK20" s="697"/>
      <c r="AL20" s="697"/>
      <c r="AM20" s="697"/>
      <c r="AN20" s="697"/>
      <c r="AO20" s="697"/>
      <c r="AP20" s="683"/>
      <c r="AQ20" s="683"/>
      <c r="AR20" s="683"/>
      <c r="AS20" s="683"/>
      <c r="AT20" s="683"/>
      <c r="AU20" s="683"/>
      <c r="AV20" s="683"/>
      <c r="AW20" s="683"/>
      <c r="AX20" s="683"/>
      <c r="AY20" s="683"/>
      <c r="AZ20" s="683"/>
      <c r="BA20" s="683"/>
      <c r="BB20" s="683"/>
      <c r="BC20" s="684">
        <v>64941</v>
      </c>
      <c r="BD20" s="684">
        <v>66078</v>
      </c>
      <c r="BE20" s="684">
        <v>65343</v>
      </c>
      <c r="BF20" s="684">
        <v>65896</v>
      </c>
      <c r="BG20" s="685">
        <v>68184</v>
      </c>
      <c r="BH20" s="686">
        <v>68094</v>
      </c>
      <c r="BI20" s="686">
        <v>68073</v>
      </c>
      <c r="BJ20" s="686">
        <v>69286</v>
      </c>
      <c r="BK20" s="685">
        <v>66713</v>
      </c>
      <c r="BL20" s="686">
        <v>65172</v>
      </c>
      <c r="BM20" s="686">
        <v>65312</v>
      </c>
      <c r="BN20" s="686">
        <v>69381</v>
      </c>
      <c r="BO20" s="685">
        <v>72502</v>
      </c>
      <c r="BP20" s="686">
        <v>64599</v>
      </c>
      <c r="BQ20" s="686">
        <v>70050</v>
      </c>
      <c r="BR20" s="686">
        <v>67713</v>
      </c>
      <c r="BS20" s="685">
        <v>76966</v>
      </c>
      <c r="BT20" s="686">
        <v>73144</v>
      </c>
      <c r="BU20" s="686">
        <v>73153</v>
      </c>
      <c r="BV20" s="686">
        <v>76338</v>
      </c>
      <c r="BW20" s="685">
        <v>80564</v>
      </c>
      <c r="BX20" s="686">
        <v>80225</v>
      </c>
      <c r="BY20" s="686">
        <v>79758</v>
      </c>
      <c r="BZ20" s="687">
        <v>81942</v>
      </c>
      <c r="CA20" s="686">
        <v>88677</v>
      </c>
      <c r="CB20" s="686">
        <v>97878</v>
      </c>
      <c r="CC20" s="686">
        <v>96757</v>
      </c>
      <c r="CD20" s="688"/>
      <c r="CE20" s="688"/>
    </row>
    <row r="21" spans="1:83" s="21" customFormat="1" ht="11.25">
      <c r="A21" s="104" t="s">
        <v>129</v>
      </c>
      <c r="B21" s="696" t="s">
        <v>130</v>
      </c>
      <c r="C21" s="697"/>
      <c r="D21" s="697"/>
      <c r="E21" s="697"/>
      <c r="F21" s="697"/>
      <c r="G21" s="697"/>
      <c r="H21" s="697"/>
      <c r="I21" s="697"/>
      <c r="J21" s="697"/>
      <c r="K21" s="697"/>
      <c r="L21" s="697"/>
      <c r="M21" s="697"/>
      <c r="N21" s="697"/>
      <c r="O21" s="697"/>
      <c r="P21" s="697"/>
      <c r="Q21" s="697"/>
      <c r="R21" s="697"/>
      <c r="S21" s="697"/>
      <c r="T21" s="697"/>
      <c r="U21" s="697"/>
      <c r="V21" s="697"/>
      <c r="W21" s="697"/>
      <c r="X21" s="697"/>
      <c r="Y21" s="697"/>
      <c r="Z21" s="697"/>
      <c r="AA21" s="697"/>
      <c r="AB21" s="697"/>
      <c r="AC21" s="697"/>
      <c r="AD21" s="697"/>
      <c r="AE21" s="697"/>
      <c r="AF21" s="697"/>
      <c r="AG21" s="697"/>
      <c r="AH21" s="697"/>
      <c r="AI21" s="697"/>
      <c r="AJ21" s="697"/>
      <c r="AK21" s="697"/>
      <c r="AL21" s="697"/>
      <c r="AM21" s="697"/>
      <c r="AN21" s="697"/>
      <c r="AO21" s="697"/>
      <c r="AP21" s="683"/>
      <c r="AQ21" s="683"/>
      <c r="AR21" s="683"/>
      <c r="AS21" s="683"/>
      <c r="AT21" s="683"/>
      <c r="AU21" s="683"/>
      <c r="AV21" s="683"/>
      <c r="AW21" s="683"/>
      <c r="AX21" s="683"/>
      <c r="AY21" s="683"/>
      <c r="AZ21" s="683"/>
      <c r="BA21" s="683"/>
      <c r="BB21" s="683"/>
      <c r="BC21" s="684">
        <v>2330</v>
      </c>
      <c r="BD21" s="684">
        <v>2369</v>
      </c>
      <c r="BE21" s="684">
        <v>1790</v>
      </c>
      <c r="BF21" s="684">
        <v>1694</v>
      </c>
      <c r="BG21" s="685">
        <v>1587</v>
      </c>
      <c r="BH21" s="686">
        <v>1493</v>
      </c>
      <c r="BI21" s="686">
        <v>1387</v>
      </c>
      <c r="BJ21" s="686">
        <v>1526</v>
      </c>
      <c r="BK21" s="685">
        <v>1667</v>
      </c>
      <c r="BL21" s="686">
        <v>2907</v>
      </c>
      <c r="BM21" s="686">
        <v>6192</v>
      </c>
      <c r="BN21" s="686">
        <v>7888</v>
      </c>
      <c r="BO21" s="685">
        <v>10494</v>
      </c>
      <c r="BP21" s="686">
        <v>13081</v>
      </c>
      <c r="BQ21" s="686">
        <v>14469</v>
      </c>
      <c r="BR21" s="686">
        <v>15557</v>
      </c>
      <c r="BS21" s="685">
        <v>15678</v>
      </c>
      <c r="BT21" s="686">
        <v>15630</v>
      </c>
      <c r="BU21" s="686">
        <v>15947</v>
      </c>
      <c r="BV21" s="686">
        <v>17486</v>
      </c>
      <c r="BW21" s="685">
        <v>18294</v>
      </c>
      <c r="BX21" s="686">
        <v>19184</v>
      </c>
      <c r="BY21" s="686">
        <v>19579</v>
      </c>
      <c r="BZ21" s="687">
        <v>19111</v>
      </c>
      <c r="CA21" s="686">
        <v>19247</v>
      </c>
      <c r="CB21" s="686">
        <v>21311</v>
      </c>
      <c r="CC21" s="686">
        <v>24920</v>
      </c>
      <c r="CD21" s="688"/>
      <c r="CE21" s="688"/>
    </row>
    <row r="22" spans="1:83" s="21" customFormat="1" ht="6" customHeight="1">
      <c r="A22" s="100"/>
      <c r="B22" s="503"/>
      <c r="C22" s="598"/>
      <c r="D22" s="598"/>
      <c r="E22" s="598"/>
      <c r="F22" s="598"/>
      <c r="G22" s="598"/>
      <c r="H22" s="598"/>
      <c r="I22" s="598"/>
      <c r="J22" s="598"/>
      <c r="K22" s="598"/>
      <c r="L22" s="598"/>
      <c r="M22" s="598"/>
      <c r="N22" s="598"/>
      <c r="O22" s="598"/>
      <c r="P22" s="598"/>
      <c r="Q22" s="598"/>
      <c r="R22" s="598"/>
      <c r="S22" s="598"/>
      <c r="T22" s="598"/>
      <c r="U22" s="598"/>
      <c r="V22" s="598"/>
      <c r="W22" s="598"/>
      <c r="X22" s="598"/>
      <c r="Y22" s="598"/>
      <c r="Z22" s="598"/>
      <c r="AA22" s="598"/>
      <c r="AB22" s="598"/>
      <c r="AC22" s="598"/>
      <c r="AD22" s="598"/>
      <c r="AE22" s="598"/>
      <c r="AF22" s="598"/>
      <c r="AG22" s="598"/>
      <c r="AH22" s="598"/>
      <c r="AI22" s="598"/>
      <c r="AJ22" s="598"/>
      <c r="AK22" s="598"/>
      <c r="AL22" s="598"/>
      <c r="AM22" s="598"/>
      <c r="AN22" s="598"/>
      <c r="AO22" s="598"/>
      <c r="AP22" s="689"/>
      <c r="AQ22" s="689"/>
      <c r="AR22" s="689"/>
      <c r="AS22" s="689"/>
      <c r="AT22" s="689"/>
      <c r="AU22" s="689"/>
      <c r="AV22" s="689"/>
      <c r="AW22" s="689"/>
      <c r="AX22" s="689"/>
      <c r="AY22" s="689"/>
      <c r="AZ22" s="689"/>
      <c r="BA22" s="689"/>
      <c r="BB22" s="689"/>
      <c r="BC22" s="690"/>
      <c r="BD22" s="690"/>
      <c r="BE22" s="690"/>
      <c r="BF22" s="690"/>
      <c r="BG22" s="691"/>
      <c r="BH22" s="692"/>
      <c r="BI22" s="692"/>
      <c r="BJ22" s="692"/>
      <c r="BK22" s="691"/>
      <c r="BL22" s="692"/>
      <c r="BM22" s="692"/>
      <c r="BN22" s="692"/>
      <c r="BO22" s="691"/>
      <c r="BP22" s="692"/>
      <c r="BQ22" s="692"/>
      <c r="BR22" s="692"/>
      <c r="BS22" s="691"/>
      <c r="BT22" s="692"/>
      <c r="BU22" s="692"/>
      <c r="BV22" s="692"/>
      <c r="BW22" s="691"/>
      <c r="BX22" s="692"/>
      <c r="BY22" s="692"/>
      <c r="BZ22" s="693"/>
      <c r="CA22" s="692"/>
      <c r="CB22" s="692"/>
      <c r="CC22" s="692"/>
      <c r="CD22" s="688"/>
      <c r="CE22" s="688"/>
    </row>
    <row r="23" spans="1:83" s="703" customFormat="1" ht="11.25">
      <c r="A23" s="599" t="s">
        <v>133</v>
      </c>
      <c r="B23" s="599" t="s">
        <v>134</v>
      </c>
      <c r="C23" s="602"/>
      <c r="D23" s="602"/>
      <c r="E23" s="602"/>
      <c r="F23" s="602"/>
      <c r="G23" s="602"/>
      <c r="H23" s="602"/>
      <c r="I23" s="602"/>
      <c r="J23" s="602"/>
      <c r="K23" s="602"/>
      <c r="L23" s="602"/>
      <c r="M23" s="602"/>
      <c r="N23" s="602"/>
      <c r="O23" s="602"/>
      <c r="P23" s="602"/>
      <c r="Q23" s="602"/>
      <c r="R23" s="602"/>
      <c r="S23" s="602"/>
      <c r="T23" s="602"/>
      <c r="U23" s="602"/>
      <c r="V23" s="602"/>
      <c r="W23" s="602"/>
      <c r="X23" s="602"/>
      <c r="Y23" s="602"/>
      <c r="Z23" s="602"/>
      <c r="AA23" s="602"/>
      <c r="AB23" s="602"/>
      <c r="AC23" s="602"/>
      <c r="AD23" s="602"/>
      <c r="AE23" s="602"/>
      <c r="AF23" s="602"/>
      <c r="AG23" s="602"/>
      <c r="AH23" s="602"/>
      <c r="AI23" s="602"/>
      <c r="AJ23" s="602"/>
      <c r="AK23" s="602"/>
      <c r="AL23" s="602"/>
      <c r="AM23" s="602"/>
      <c r="AN23" s="602"/>
      <c r="AO23" s="602"/>
      <c r="AP23" s="698"/>
      <c r="AQ23" s="698"/>
      <c r="AR23" s="698"/>
      <c r="AS23" s="698"/>
      <c r="AT23" s="698"/>
      <c r="AU23" s="698"/>
      <c r="AV23" s="698"/>
      <c r="AW23" s="698"/>
      <c r="AX23" s="698"/>
      <c r="AY23" s="698"/>
      <c r="AZ23" s="698"/>
      <c r="BA23" s="698"/>
      <c r="BB23" s="698"/>
      <c r="BC23" s="699">
        <f t="shared" ref="BC23:BS23" si="30">SUM(BC24:BC27)</f>
        <v>1599</v>
      </c>
      <c r="BD23" s="699">
        <f t="shared" si="30"/>
        <v>1678</v>
      </c>
      <c r="BE23" s="699">
        <f t="shared" si="30"/>
        <v>1676</v>
      </c>
      <c r="BF23" s="699">
        <f t="shared" si="30"/>
        <v>1759</v>
      </c>
      <c r="BG23" s="700">
        <f t="shared" si="30"/>
        <v>1731</v>
      </c>
      <c r="BH23" s="701">
        <f t="shared" si="30"/>
        <v>1777</v>
      </c>
      <c r="BI23" s="701">
        <f t="shared" si="30"/>
        <v>1806</v>
      </c>
      <c r="BJ23" s="701">
        <f t="shared" si="30"/>
        <v>1761</v>
      </c>
      <c r="BK23" s="700">
        <f t="shared" si="30"/>
        <v>1970</v>
      </c>
      <c r="BL23" s="701">
        <f t="shared" si="30"/>
        <v>2289</v>
      </c>
      <c r="BM23" s="701">
        <f t="shared" si="30"/>
        <v>2413</v>
      </c>
      <c r="BN23" s="701">
        <f t="shared" si="30"/>
        <v>3193</v>
      </c>
      <c r="BO23" s="700">
        <f t="shared" si="30"/>
        <v>2109</v>
      </c>
      <c r="BP23" s="701">
        <f t="shared" si="30"/>
        <v>1997</v>
      </c>
      <c r="BQ23" s="701">
        <f t="shared" si="30"/>
        <v>2330</v>
      </c>
      <c r="BR23" s="701">
        <f t="shared" si="30"/>
        <v>3081</v>
      </c>
      <c r="BS23" s="700">
        <f t="shared" si="30"/>
        <v>2786</v>
      </c>
      <c r="BT23" s="701">
        <f t="shared" ref="BT23:BU23" si="31">SUM(BT24:BT27)</f>
        <v>2386</v>
      </c>
      <c r="BU23" s="701">
        <f t="shared" si="31"/>
        <v>1912</v>
      </c>
      <c r="BV23" s="701">
        <f t="shared" ref="BV23:BW23" si="32">SUM(BV24:BV27)</f>
        <v>1848</v>
      </c>
      <c r="BW23" s="700">
        <f t="shared" si="32"/>
        <v>2059</v>
      </c>
      <c r="BX23" s="701">
        <f t="shared" ref="BX23:BY23" si="33">SUM(BX24:BX27)</f>
        <v>1981</v>
      </c>
      <c r="BY23" s="701">
        <f t="shared" si="33"/>
        <v>1889</v>
      </c>
      <c r="BZ23" s="702">
        <f t="shared" ref="BZ23:CB23" si="34">SUM(BZ24:BZ27)</f>
        <v>1972</v>
      </c>
      <c r="CA23" s="701">
        <f t="shared" si="34"/>
        <v>2011</v>
      </c>
      <c r="CB23" s="701">
        <f t="shared" si="34"/>
        <v>1836</v>
      </c>
      <c r="CC23" s="701">
        <f t="shared" ref="CC23" si="35">SUM(CC24:CC27)</f>
        <v>1854</v>
      </c>
    </row>
    <row r="24" spans="1:83" s="21" customFormat="1" ht="11.25">
      <c r="A24" s="102" t="s">
        <v>135</v>
      </c>
      <c r="B24" s="607" t="s">
        <v>136</v>
      </c>
      <c r="C24" s="682"/>
      <c r="D24" s="682"/>
      <c r="E24" s="682"/>
      <c r="F24" s="682"/>
      <c r="G24" s="682"/>
      <c r="H24" s="682"/>
      <c r="I24" s="682"/>
      <c r="J24" s="682"/>
      <c r="K24" s="682"/>
      <c r="L24" s="682"/>
      <c r="M24" s="682"/>
      <c r="N24" s="682"/>
      <c r="O24" s="682"/>
      <c r="P24" s="682"/>
      <c r="Q24" s="682"/>
      <c r="R24" s="682"/>
      <c r="S24" s="682"/>
      <c r="T24" s="682"/>
      <c r="U24" s="682"/>
      <c r="V24" s="682"/>
      <c r="W24" s="682"/>
      <c r="X24" s="682"/>
      <c r="Y24" s="682"/>
      <c r="Z24" s="682"/>
      <c r="AA24" s="682"/>
      <c r="AB24" s="682"/>
      <c r="AC24" s="682"/>
      <c r="AD24" s="682"/>
      <c r="AE24" s="682"/>
      <c r="AF24" s="682"/>
      <c r="AG24" s="682"/>
      <c r="AH24" s="682"/>
      <c r="AI24" s="682"/>
      <c r="AJ24" s="682"/>
      <c r="AK24" s="682"/>
      <c r="AL24" s="682"/>
      <c r="AM24" s="682"/>
      <c r="AN24" s="682"/>
      <c r="AO24" s="682"/>
      <c r="AP24" s="683"/>
      <c r="AQ24" s="683"/>
      <c r="AR24" s="683"/>
      <c r="AS24" s="683"/>
      <c r="AT24" s="683"/>
      <c r="AU24" s="683"/>
      <c r="AV24" s="683"/>
      <c r="AW24" s="683"/>
      <c r="AX24" s="683"/>
      <c r="AY24" s="683"/>
      <c r="AZ24" s="683"/>
      <c r="BA24" s="683"/>
      <c r="BB24" s="683"/>
      <c r="BC24" s="684">
        <v>411</v>
      </c>
      <c r="BD24" s="684">
        <v>460</v>
      </c>
      <c r="BE24" s="684">
        <v>501</v>
      </c>
      <c r="BF24" s="684">
        <v>547</v>
      </c>
      <c r="BG24" s="685">
        <v>574</v>
      </c>
      <c r="BH24" s="686">
        <v>509</v>
      </c>
      <c r="BI24" s="686">
        <v>476</v>
      </c>
      <c r="BJ24" s="686">
        <v>476</v>
      </c>
      <c r="BK24" s="685">
        <v>512</v>
      </c>
      <c r="BL24" s="686">
        <v>646</v>
      </c>
      <c r="BM24" s="686">
        <v>610</v>
      </c>
      <c r="BN24" s="686">
        <v>743</v>
      </c>
      <c r="BO24" s="685">
        <v>754</v>
      </c>
      <c r="BP24" s="686">
        <v>752</v>
      </c>
      <c r="BQ24" s="686">
        <v>774</v>
      </c>
      <c r="BR24" s="686">
        <v>823</v>
      </c>
      <c r="BS24" s="685">
        <v>785</v>
      </c>
      <c r="BT24" s="686">
        <v>789</v>
      </c>
      <c r="BU24" s="686">
        <v>794</v>
      </c>
      <c r="BV24" s="686">
        <v>751</v>
      </c>
      <c r="BW24" s="685">
        <v>753</v>
      </c>
      <c r="BX24" s="686">
        <v>751</v>
      </c>
      <c r="BY24" s="686">
        <v>754</v>
      </c>
      <c r="BZ24" s="687">
        <v>872</v>
      </c>
      <c r="CA24" s="686">
        <v>831</v>
      </c>
      <c r="CB24" s="686">
        <v>560</v>
      </c>
      <c r="CC24" s="686">
        <v>551</v>
      </c>
      <c r="CD24" s="688"/>
      <c r="CE24" s="688"/>
    </row>
    <row r="25" spans="1:83" s="21" customFormat="1" ht="11.25">
      <c r="A25" s="105" t="s">
        <v>137</v>
      </c>
      <c r="B25" s="607" t="s">
        <v>138</v>
      </c>
      <c r="C25" s="682"/>
      <c r="D25" s="682"/>
      <c r="E25" s="682"/>
      <c r="F25" s="682"/>
      <c r="G25" s="682"/>
      <c r="H25" s="682"/>
      <c r="I25" s="682"/>
      <c r="J25" s="682"/>
      <c r="K25" s="682"/>
      <c r="L25" s="682"/>
      <c r="M25" s="682"/>
      <c r="N25" s="682"/>
      <c r="O25" s="682"/>
      <c r="P25" s="682"/>
      <c r="Q25" s="682"/>
      <c r="R25" s="682"/>
      <c r="S25" s="682"/>
      <c r="T25" s="682"/>
      <c r="U25" s="682"/>
      <c r="V25" s="682"/>
      <c r="W25" s="682"/>
      <c r="X25" s="682"/>
      <c r="Y25" s="682"/>
      <c r="Z25" s="682"/>
      <c r="AA25" s="682"/>
      <c r="AB25" s="682"/>
      <c r="AC25" s="682"/>
      <c r="AD25" s="682"/>
      <c r="AE25" s="682"/>
      <c r="AF25" s="682"/>
      <c r="AG25" s="682"/>
      <c r="AH25" s="682"/>
      <c r="AI25" s="682"/>
      <c r="AJ25" s="682"/>
      <c r="AK25" s="682"/>
      <c r="AL25" s="682"/>
      <c r="AM25" s="682"/>
      <c r="AN25" s="682"/>
      <c r="AO25" s="682"/>
      <c r="AP25" s="683"/>
      <c r="AQ25" s="683"/>
      <c r="AR25" s="683"/>
      <c r="AS25" s="683"/>
      <c r="AT25" s="683"/>
      <c r="AU25" s="683"/>
      <c r="AV25" s="683"/>
      <c r="AW25" s="683"/>
      <c r="AX25" s="683"/>
      <c r="AY25" s="683"/>
      <c r="AZ25" s="683"/>
      <c r="BA25" s="683"/>
      <c r="BB25" s="683"/>
      <c r="BC25" s="684">
        <v>72</v>
      </c>
      <c r="BD25" s="684">
        <v>20</v>
      </c>
      <c r="BE25" s="684">
        <v>33</v>
      </c>
      <c r="BF25" s="684">
        <v>21</v>
      </c>
      <c r="BG25" s="685">
        <v>17</v>
      </c>
      <c r="BH25" s="686">
        <v>9</v>
      </c>
      <c r="BI25" s="686">
        <v>11</v>
      </c>
      <c r="BJ25" s="686">
        <v>13</v>
      </c>
      <c r="BK25" s="685">
        <v>16</v>
      </c>
      <c r="BL25" s="686">
        <v>22</v>
      </c>
      <c r="BM25" s="686">
        <v>25</v>
      </c>
      <c r="BN25" s="686">
        <v>11</v>
      </c>
      <c r="BO25" s="685">
        <v>9</v>
      </c>
      <c r="BP25" s="686">
        <v>10</v>
      </c>
      <c r="BQ25" s="686">
        <v>26</v>
      </c>
      <c r="BR25" s="686">
        <v>11</v>
      </c>
      <c r="BS25" s="685">
        <v>14</v>
      </c>
      <c r="BT25" s="686">
        <v>10</v>
      </c>
      <c r="BU25" s="686">
        <v>6</v>
      </c>
      <c r="BV25" s="686">
        <v>7</v>
      </c>
      <c r="BW25" s="685">
        <v>2</v>
      </c>
      <c r="BX25" s="686">
        <v>9</v>
      </c>
      <c r="BY25" s="686">
        <v>12</v>
      </c>
      <c r="BZ25" s="687">
        <v>45</v>
      </c>
      <c r="CA25" s="686">
        <v>33</v>
      </c>
      <c r="CB25" s="686">
        <v>35</v>
      </c>
      <c r="CC25" s="686">
        <v>11</v>
      </c>
      <c r="CD25" s="688"/>
      <c r="CE25" s="688"/>
    </row>
    <row r="26" spans="1:83" s="21" customFormat="1" ht="22.5">
      <c r="A26" s="105" t="s">
        <v>139</v>
      </c>
      <c r="B26" s="607" t="s">
        <v>140</v>
      </c>
      <c r="C26" s="682"/>
      <c r="D26" s="682"/>
      <c r="E26" s="682"/>
      <c r="F26" s="682"/>
      <c r="G26" s="682"/>
      <c r="H26" s="682"/>
      <c r="I26" s="682"/>
      <c r="J26" s="682"/>
      <c r="K26" s="682"/>
      <c r="L26" s="682"/>
      <c r="M26" s="682"/>
      <c r="N26" s="682"/>
      <c r="O26" s="682"/>
      <c r="P26" s="682"/>
      <c r="Q26" s="682"/>
      <c r="R26" s="682"/>
      <c r="S26" s="682"/>
      <c r="T26" s="682"/>
      <c r="U26" s="682"/>
      <c r="V26" s="682"/>
      <c r="W26" s="682"/>
      <c r="X26" s="682"/>
      <c r="Y26" s="682"/>
      <c r="Z26" s="682"/>
      <c r="AA26" s="682"/>
      <c r="AB26" s="682"/>
      <c r="AC26" s="682"/>
      <c r="AD26" s="682"/>
      <c r="AE26" s="682"/>
      <c r="AF26" s="682"/>
      <c r="AG26" s="682"/>
      <c r="AH26" s="682"/>
      <c r="AI26" s="682"/>
      <c r="AJ26" s="682"/>
      <c r="AK26" s="682"/>
      <c r="AL26" s="682"/>
      <c r="AM26" s="682"/>
      <c r="AN26" s="682"/>
      <c r="AO26" s="682"/>
      <c r="AP26" s="683"/>
      <c r="AQ26" s="683"/>
      <c r="AR26" s="683"/>
      <c r="AS26" s="683"/>
      <c r="AT26" s="683"/>
      <c r="AU26" s="683"/>
      <c r="AV26" s="683"/>
      <c r="AW26" s="683"/>
      <c r="AX26" s="683"/>
      <c r="AY26" s="683"/>
      <c r="AZ26" s="683"/>
      <c r="BA26" s="683"/>
      <c r="BB26" s="683"/>
      <c r="BC26" s="684">
        <v>0</v>
      </c>
      <c r="BD26" s="684">
        <v>0</v>
      </c>
      <c r="BE26" s="684">
        <v>0</v>
      </c>
      <c r="BF26" s="684">
        <v>0</v>
      </c>
      <c r="BG26" s="685">
        <v>0</v>
      </c>
      <c r="BH26" s="686">
        <v>0</v>
      </c>
      <c r="BI26" s="686">
        <v>0</v>
      </c>
      <c r="BJ26" s="686">
        <v>0</v>
      </c>
      <c r="BK26" s="685">
        <v>0</v>
      </c>
      <c r="BL26" s="686">
        <v>0</v>
      </c>
      <c r="BM26" s="686">
        <v>0</v>
      </c>
      <c r="BN26" s="686">
        <v>0</v>
      </c>
      <c r="BO26" s="685">
        <v>0</v>
      </c>
      <c r="BP26" s="686">
        <v>0</v>
      </c>
      <c r="BQ26" s="686">
        <v>0</v>
      </c>
      <c r="BR26" s="686">
        <v>0</v>
      </c>
      <c r="BS26" s="685">
        <v>0</v>
      </c>
      <c r="BT26" s="686">
        <v>0</v>
      </c>
      <c r="BU26" s="686">
        <v>0</v>
      </c>
      <c r="BV26" s="686">
        <v>0</v>
      </c>
      <c r="BW26" s="685">
        <v>0</v>
      </c>
      <c r="BX26" s="686">
        <v>0</v>
      </c>
      <c r="BY26" s="686">
        <v>0</v>
      </c>
      <c r="BZ26" s="687">
        <v>0</v>
      </c>
      <c r="CA26" s="686">
        <v>0</v>
      </c>
      <c r="CB26" s="686">
        <v>0</v>
      </c>
      <c r="CC26" s="686">
        <v>0</v>
      </c>
      <c r="CD26" s="688"/>
      <c r="CE26" s="688"/>
    </row>
    <row r="27" spans="1:83" s="21" customFormat="1" ht="11.25">
      <c r="A27" s="102" t="s">
        <v>71</v>
      </c>
      <c r="B27" s="607" t="s">
        <v>141</v>
      </c>
      <c r="C27" s="682"/>
      <c r="D27" s="682"/>
      <c r="E27" s="682"/>
      <c r="F27" s="682"/>
      <c r="G27" s="682"/>
      <c r="H27" s="682"/>
      <c r="I27" s="682"/>
      <c r="J27" s="682"/>
      <c r="K27" s="682"/>
      <c r="L27" s="682"/>
      <c r="M27" s="682"/>
      <c r="N27" s="682"/>
      <c r="O27" s="682"/>
      <c r="P27" s="682"/>
      <c r="Q27" s="682"/>
      <c r="R27" s="682"/>
      <c r="S27" s="682"/>
      <c r="T27" s="682"/>
      <c r="U27" s="682"/>
      <c r="V27" s="682"/>
      <c r="W27" s="682"/>
      <c r="X27" s="682"/>
      <c r="Y27" s="682"/>
      <c r="Z27" s="682"/>
      <c r="AA27" s="682"/>
      <c r="AB27" s="682"/>
      <c r="AC27" s="682"/>
      <c r="AD27" s="682"/>
      <c r="AE27" s="682"/>
      <c r="AF27" s="682"/>
      <c r="AG27" s="682"/>
      <c r="AH27" s="682"/>
      <c r="AI27" s="682"/>
      <c r="AJ27" s="682"/>
      <c r="AK27" s="682"/>
      <c r="AL27" s="682"/>
      <c r="AM27" s="682"/>
      <c r="AN27" s="682"/>
      <c r="AO27" s="682"/>
      <c r="AP27" s="683"/>
      <c r="AQ27" s="683"/>
      <c r="AR27" s="683"/>
      <c r="AS27" s="683"/>
      <c r="AT27" s="683"/>
      <c r="AU27" s="683"/>
      <c r="AV27" s="683"/>
      <c r="AW27" s="683"/>
      <c r="AX27" s="683"/>
      <c r="AY27" s="683"/>
      <c r="AZ27" s="683"/>
      <c r="BA27" s="683"/>
      <c r="BB27" s="683"/>
      <c r="BC27" s="684">
        <v>1116</v>
      </c>
      <c r="BD27" s="684">
        <v>1198</v>
      </c>
      <c r="BE27" s="684">
        <v>1142</v>
      </c>
      <c r="BF27" s="684">
        <v>1191</v>
      </c>
      <c r="BG27" s="685">
        <v>1140</v>
      </c>
      <c r="BH27" s="686">
        <v>1259</v>
      </c>
      <c r="BI27" s="686">
        <v>1319</v>
      </c>
      <c r="BJ27" s="686">
        <v>1272</v>
      </c>
      <c r="BK27" s="685">
        <v>1442</v>
      </c>
      <c r="BL27" s="686">
        <v>1621</v>
      </c>
      <c r="BM27" s="686">
        <v>1778</v>
      </c>
      <c r="BN27" s="686">
        <v>2439</v>
      </c>
      <c r="BO27" s="685">
        <v>1346</v>
      </c>
      <c r="BP27" s="686">
        <v>1235</v>
      </c>
      <c r="BQ27" s="686">
        <v>1530</v>
      </c>
      <c r="BR27" s="686">
        <v>2247</v>
      </c>
      <c r="BS27" s="685">
        <v>1987</v>
      </c>
      <c r="BT27" s="686">
        <v>1587</v>
      </c>
      <c r="BU27" s="686">
        <v>1112</v>
      </c>
      <c r="BV27" s="686">
        <v>1090</v>
      </c>
      <c r="BW27" s="685">
        <v>1304</v>
      </c>
      <c r="BX27" s="686">
        <v>1221</v>
      </c>
      <c r="BY27" s="686">
        <v>1123</v>
      </c>
      <c r="BZ27" s="687">
        <v>1055</v>
      </c>
      <c r="CA27" s="686">
        <v>1147</v>
      </c>
      <c r="CB27" s="686">
        <v>1241</v>
      </c>
      <c r="CC27" s="686">
        <v>1292</v>
      </c>
      <c r="CD27" s="688"/>
      <c r="CE27" s="688"/>
    </row>
    <row r="28" spans="1:83" ht="13.5">
      <c r="BS28" s="92"/>
      <c r="BW28" s="92"/>
      <c r="BZ28" s="274"/>
    </row>
    <row r="29" spans="1:83" ht="13.5">
      <c r="BS29" s="92"/>
      <c r="BW29" s="92"/>
      <c r="BZ29" s="274"/>
    </row>
  </sheetData>
  <mergeCells count="12">
    <mergeCell ref="BC4:BF4"/>
    <mergeCell ref="A4:A5"/>
    <mergeCell ref="B4:B5"/>
    <mergeCell ref="AQ4:AT4"/>
    <mergeCell ref="AU4:AX4"/>
    <mergeCell ref="AY4:BB4"/>
    <mergeCell ref="CA4:CC4"/>
    <mergeCell ref="BW4:BZ4"/>
    <mergeCell ref="BG4:BJ4"/>
    <mergeCell ref="BK4:BN4"/>
    <mergeCell ref="BO4:BR4"/>
    <mergeCell ref="BS4:BV4"/>
  </mergeCells>
  <hyperlinks>
    <hyperlink ref="A1:B1" location="'Spis tresci_Table of content'!Print_Area" display="Go back to Table of content" xr:uid="{C71D82AC-B65E-4721-AB3E-A0B6FEC6178B}"/>
    <hyperlink ref="A2:B2" location="'Spis tresci_Table of content'!Print_Area" display="Go back to Table of content" xr:uid="{839AB8A7-B107-4461-A96C-2BA5226D0747}"/>
    <hyperlink ref="A2" location="'Spis tresci_Table of content'!A1" display="Go back to Table of content" xr:uid="{95B89DB4-BC56-4714-9EDF-036D4428DF32}"/>
    <hyperlink ref="B2" location="Depozyty_Deposits!A1" display="Powrót do spisu treści" xr:uid="{A6C1AB31-5ABB-48A8-A375-1830EB67D05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>
    <oddHeader xml:space="preserve">&amp;C&amp;"Times New Roman,Kursywa"&amp;12
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7CBE-A919-48F0-943A-62278D8F7293}">
  <sheetPr>
    <tabColor rgb="FF92D050"/>
    <pageSetUpPr fitToPage="1"/>
  </sheetPr>
  <dimension ref="A1:CE65"/>
  <sheetViews>
    <sheetView showGridLines="0" zoomScaleNormal="100" zoomScaleSheetLayoutView="100" workbookViewId="0">
      <pane xSplit="2" ySplit="4" topLeftCell="BR5" activePane="bottomRight" state="frozen"/>
      <selection activeCell="B29" sqref="B29"/>
      <selection pane="topRight" activeCell="B29" sqref="B29"/>
      <selection pane="bottomLeft" activeCell="B29" sqref="B29"/>
      <selection pane="bottomRight" activeCell="BY52" sqref="BY52"/>
    </sheetView>
  </sheetViews>
  <sheetFormatPr defaultColWidth="0" defaultRowHeight="0" customHeight="1" zeroHeight="1" outlineLevelCol="1"/>
  <cols>
    <col min="1" max="1" width="66.85546875" style="3" customWidth="1" outlineLevel="1"/>
    <col min="2" max="2" width="66.85546875" style="3" customWidth="1"/>
    <col min="3" max="30" width="8.5703125" style="3" hidden="1" customWidth="1"/>
    <col min="31" max="31" width="9" style="3" hidden="1" customWidth="1"/>
    <col min="32" max="58" width="9.28515625" style="3" hidden="1" customWidth="1"/>
    <col min="59" max="70" width="9.28515625" style="3" customWidth="1"/>
    <col min="71" max="71" width="9.28515625" style="92" customWidth="1"/>
    <col min="72" max="83" width="9.28515625" style="3" customWidth="1"/>
    <col min="84" max="16384" width="9.28515625" style="3" hidden="1"/>
  </cols>
  <sheetData>
    <row r="1" spans="1:81" s="2" customFormat="1" ht="15.75">
      <c r="A1" s="87" t="s">
        <v>0</v>
      </c>
      <c r="B1" s="87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3"/>
    </row>
    <row r="2" spans="1:81" s="5" customFormat="1" ht="15.75">
      <c r="A2" s="6" t="s">
        <v>2</v>
      </c>
      <c r="B2" s="6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81" s="5" customFormat="1" ht="11.25" customHeight="1">
      <c r="A3" s="391" t="s">
        <v>4</v>
      </c>
      <c r="B3" s="391" t="s">
        <v>5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435"/>
      <c r="AR3" s="435"/>
      <c r="AS3" s="435"/>
      <c r="AT3" s="435"/>
      <c r="AU3" s="447"/>
      <c r="AV3" s="447"/>
      <c r="AW3" s="447"/>
      <c r="AX3" s="395"/>
      <c r="AY3" s="447"/>
      <c r="AZ3" s="447"/>
      <c r="BA3" s="447"/>
      <c r="BB3" s="395"/>
      <c r="BC3" s="445">
        <v>2020</v>
      </c>
      <c r="BD3" s="446"/>
      <c r="BE3" s="446"/>
      <c r="BF3" s="395"/>
      <c r="BG3" s="445">
        <v>2021</v>
      </c>
      <c r="BH3" s="446"/>
      <c r="BI3" s="446"/>
      <c r="BJ3" s="397"/>
      <c r="BK3" s="446">
        <v>2022</v>
      </c>
      <c r="BL3" s="446"/>
      <c r="BM3" s="446"/>
      <c r="BN3" s="395"/>
      <c r="BO3" s="445">
        <v>2023</v>
      </c>
      <c r="BP3" s="446"/>
      <c r="BQ3" s="446"/>
      <c r="BR3" s="397"/>
      <c r="BS3" s="446">
        <v>2024</v>
      </c>
      <c r="BT3" s="446"/>
      <c r="BU3" s="446"/>
      <c r="BV3" s="395"/>
      <c r="BW3" s="445">
        <v>2025</v>
      </c>
      <c r="BX3" s="446"/>
      <c r="BY3" s="446"/>
      <c r="BZ3" s="448"/>
      <c r="CA3" s="445">
        <v>2026</v>
      </c>
      <c r="CB3" s="446"/>
      <c r="CC3" s="446"/>
    </row>
    <row r="4" spans="1:81" s="5" customFormat="1" ht="11.25" customHeight="1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48"/>
      <c r="AB4" s="348"/>
      <c r="AC4" s="348"/>
      <c r="AD4" s="316"/>
      <c r="AE4" s="348"/>
      <c r="AF4" s="348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48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  <c r="CC4" s="10" t="s">
        <v>8</v>
      </c>
    </row>
    <row r="5" spans="1:81" s="5" customFormat="1" ht="12.75" customHeight="1">
      <c r="A5" s="13" t="s">
        <v>10</v>
      </c>
      <c r="B5" s="13" t="s">
        <v>11</v>
      </c>
      <c r="C5" s="317"/>
      <c r="D5" s="336"/>
      <c r="E5" s="317"/>
      <c r="F5" s="336"/>
      <c r="G5" s="317"/>
      <c r="H5" s="336"/>
      <c r="I5" s="317"/>
      <c r="J5" s="336"/>
      <c r="K5" s="317"/>
      <c r="L5" s="336"/>
      <c r="M5" s="317"/>
      <c r="N5" s="336"/>
      <c r="O5" s="317"/>
      <c r="P5" s="336"/>
      <c r="Q5" s="317"/>
      <c r="R5" s="336"/>
      <c r="S5" s="95"/>
      <c r="T5" s="333"/>
      <c r="U5" s="95"/>
      <c r="V5" s="333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13"/>
      <c r="BD5" s="13"/>
      <c r="BE5" s="13"/>
      <c r="BF5" s="13"/>
      <c r="BG5" s="16"/>
      <c r="BH5" s="13"/>
      <c r="BI5" s="13"/>
      <c r="BJ5" s="17"/>
      <c r="BK5" s="13"/>
      <c r="BL5" s="13"/>
      <c r="BM5" s="13"/>
      <c r="BN5" s="13"/>
      <c r="BO5" s="16"/>
      <c r="BP5" s="13"/>
      <c r="BQ5" s="13"/>
      <c r="BR5" s="17"/>
      <c r="BS5" s="13"/>
      <c r="BT5" s="13"/>
      <c r="BU5" s="13"/>
      <c r="BV5" s="13"/>
      <c r="BW5" s="16"/>
      <c r="BX5" s="13"/>
      <c r="BY5" s="13"/>
      <c r="BZ5" s="276"/>
      <c r="CB5" s="13"/>
      <c r="CC5" s="13"/>
    </row>
    <row r="6" spans="1:81" s="19" customFormat="1" ht="12" thickBot="1">
      <c r="A6" s="18" t="s">
        <v>12</v>
      </c>
      <c r="B6" s="18" t="s">
        <v>13</v>
      </c>
      <c r="S6" s="374"/>
      <c r="T6" s="374"/>
      <c r="U6" s="374"/>
      <c r="V6" s="374"/>
      <c r="W6" s="374"/>
      <c r="X6" s="374"/>
      <c r="Y6" s="374"/>
      <c r="Z6" s="374"/>
      <c r="AA6" s="374"/>
      <c r="AB6" s="374"/>
      <c r="AC6" s="374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13"/>
      <c r="BD6" s="13"/>
      <c r="BE6" s="13"/>
      <c r="BF6" s="13"/>
      <c r="BG6" s="16"/>
      <c r="BH6" s="13"/>
      <c r="BI6" s="13"/>
      <c r="BJ6" s="17"/>
      <c r="BK6" s="13"/>
      <c r="BL6" s="13"/>
      <c r="BM6" s="13"/>
      <c r="BN6" s="13"/>
      <c r="BO6" s="16"/>
      <c r="BP6" s="13"/>
      <c r="BQ6" s="13"/>
      <c r="BR6" s="17"/>
      <c r="BS6" s="13"/>
      <c r="BT6" s="13"/>
      <c r="BU6" s="13"/>
      <c r="BV6" s="13"/>
      <c r="BW6" s="16"/>
      <c r="BX6" s="13"/>
      <c r="BY6" s="13"/>
      <c r="BZ6" s="17"/>
      <c r="CA6" s="13"/>
      <c r="CB6" s="13"/>
      <c r="CC6" s="13"/>
    </row>
    <row r="7" spans="1:81" s="21" customFormat="1" ht="23.25" thickBot="1">
      <c r="A7" s="20" t="s">
        <v>107</v>
      </c>
      <c r="B7" s="704" t="s">
        <v>15</v>
      </c>
      <c r="C7" s="504"/>
      <c r="D7" s="504"/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/>
      <c r="Z7" s="504"/>
      <c r="AA7" s="504"/>
      <c r="AB7" s="504"/>
      <c r="AC7" s="504"/>
      <c r="AD7" s="504"/>
      <c r="AE7" s="504"/>
      <c r="AF7" s="504"/>
      <c r="AG7" s="504"/>
      <c r="AH7" s="504"/>
      <c r="AI7" s="504"/>
      <c r="AJ7" s="504"/>
      <c r="AK7" s="504"/>
      <c r="AL7" s="504"/>
      <c r="AM7" s="504"/>
      <c r="AN7" s="504"/>
      <c r="AO7" s="504"/>
      <c r="AP7" s="504"/>
      <c r="AQ7" s="504"/>
      <c r="AR7" s="504"/>
      <c r="AS7" s="504"/>
      <c r="AT7" s="504"/>
      <c r="AU7" s="504"/>
      <c r="AV7" s="504"/>
      <c r="AW7" s="504"/>
      <c r="AX7" s="504"/>
      <c r="AY7" s="504"/>
      <c r="AZ7" s="504"/>
      <c r="BA7" s="504"/>
      <c r="BB7" s="504"/>
      <c r="BC7" s="705">
        <f t="shared" ref="BC7:BJ7" si="0">SUM(BC8:BC10)</f>
        <v>14329</v>
      </c>
      <c r="BD7" s="705">
        <f t="shared" si="0"/>
        <v>16137</v>
      </c>
      <c r="BE7" s="705">
        <f t="shared" si="0"/>
        <v>16216</v>
      </c>
      <c r="BF7" s="705">
        <f t="shared" si="0"/>
        <v>17220</v>
      </c>
      <c r="BG7" s="706">
        <f t="shared" si="0"/>
        <v>17268</v>
      </c>
      <c r="BH7" s="707">
        <f t="shared" si="0"/>
        <v>17537</v>
      </c>
      <c r="BI7" s="707">
        <f t="shared" si="0"/>
        <v>17590</v>
      </c>
      <c r="BJ7" s="708">
        <f t="shared" si="0"/>
        <v>16847</v>
      </c>
      <c r="BK7" s="707">
        <f t="shared" ref="BK7:BP7" si="1">SUM(BK8:BK10)</f>
        <v>16486</v>
      </c>
      <c r="BL7" s="707">
        <f t="shared" si="1"/>
        <v>15878</v>
      </c>
      <c r="BM7" s="707">
        <f t="shared" si="1"/>
        <v>16120</v>
      </c>
      <c r="BN7" s="707">
        <f t="shared" si="1"/>
        <v>17796</v>
      </c>
      <c r="BO7" s="706">
        <f t="shared" si="1"/>
        <v>17737</v>
      </c>
      <c r="BP7" s="707">
        <f t="shared" si="1"/>
        <v>17840</v>
      </c>
      <c r="BQ7" s="707">
        <f>SUM(BQ8:BQ10)</f>
        <v>17722</v>
      </c>
      <c r="BR7" s="708">
        <f>SUM(BR8:BR10)</f>
        <v>19030</v>
      </c>
      <c r="BS7" s="707">
        <f>SUM(BS8:BS10)</f>
        <v>19204</v>
      </c>
      <c r="BT7" s="707">
        <f t="shared" ref="BT7:BU7" si="2">SUM(BT8:BT10)</f>
        <v>18289</v>
      </c>
      <c r="BU7" s="707">
        <f t="shared" si="2"/>
        <v>18212</v>
      </c>
      <c r="BV7" s="707">
        <f t="shared" ref="BV7:BW7" si="3">SUM(BV8:BV10)</f>
        <v>19601</v>
      </c>
      <c r="BW7" s="706">
        <f t="shared" si="3"/>
        <v>19338</v>
      </c>
      <c r="BX7" s="707">
        <f t="shared" ref="BX7:BY7" si="4">SUM(BX8:BX10)</f>
        <v>19220</v>
      </c>
      <c r="BY7" s="707">
        <f t="shared" si="4"/>
        <v>18862</v>
      </c>
      <c r="BZ7" s="708">
        <f t="shared" ref="BZ7:CB7" si="5">SUM(BZ8:BZ10)</f>
        <v>20384</v>
      </c>
      <c r="CA7" s="707">
        <f t="shared" si="5"/>
        <v>20606</v>
      </c>
      <c r="CB7" s="707">
        <f t="shared" si="5"/>
        <v>20660</v>
      </c>
      <c r="CC7" s="707">
        <f t="shared" ref="CC7" si="6">SUM(CC8:CC10)</f>
        <v>20413</v>
      </c>
    </row>
    <row r="8" spans="1:81" s="21" customFormat="1" ht="11.25">
      <c r="A8" s="22" t="s">
        <v>16</v>
      </c>
      <c r="B8" s="709" t="s">
        <v>17</v>
      </c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97"/>
      <c r="T8" s="497"/>
      <c r="U8" s="497"/>
      <c r="V8" s="497"/>
      <c r="W8" s="497"/>
      <c r="X8" s="497"/>
      <c r="Y8" s="497"/>
      <c r="Z8" s="497"/>
      <c r="AA8" s="497"/>
      <c r="AB8" s="497"/>
      <c r="AC8" s="497"/>
      <c r="AD8" s="497"/>
      <c r="AE8" s="497"/>
      <c r="AF8" s="497"/>
      <c r="AG8" s="497"/>
      <c r="AH8" s="497"/>
      <c r="AI8" s="497"/>
      <c r="AJ8" s="497"/>
      <c r="AK8" s="497"/>
      <c r="AL8" s="497"/>
      <c r="AM8" s="497"/>
      <c r="AN8" s="497"/>
      <c r="AO8" s="497"/>
      <c r="AP8" s="497"/>
      <c r="AQ8" s="497"/>
      <c r="AR8" s="497"/>
      <c r="AS8" s="497"/>
      <c r="AT8" s="497"/>
      <c r="AU8" s="497"/>
      <c r="AV8" s="497"/>
      <c r="AW8" s="497"/>
      <c r="AX8" s="497"/>
      <c r="AY8" s="497"/>
      <c r="AZ8" s="497"/>
      <c r="BA8" s="497"/>
      <c r="BB8" s="497"/>
      <c r="BC8" s="514" t="b">
        <v>1</v>
      </c>
      <c r="BD8" s="514" t="b">
        <v>1</v>
      </c>
      <c r="BE8" s="514" t="b">
        <v>1</v>
      </c>
      <c r="BF8" s="514" t="b">
        <v>1</v>
      </c>
      <c r="BG8" s="499">
        <v>14951</v>
      </c>
      <c r="BH8" s="498">
        <v>15322</v>
      </c>
      <c r="BI8" s="498">
        <v>15357</v>
      </c>
      <c r="BJ8" s="500">
        <v>15125</v>
      </c>
      <c r="BK8" s="498">
        <v>14763</v>
      </c>
      <c r="BL8" s="498">
        <v>14196</v>
      </c>
      <c r="BM8" s="498">
        <v>14415</v>
      </c>
      <c r="BN8" s="498">
        <v>16155</v>
      </c>
      <c r="BO8" s="499">
        <v>16100</v>
      </c>
      <c r="BP8" s="498">
        <v>16282</v>
      </c>
      <c r="BQ8" s="498">
        <v>16100</v>
      </c>
      <c r="BR8" s="500">
        <v>17507</v>
      </c>
      <c r="BS8" s="498">
        <v>17735</v>
      </c>
      <c r="BT8" s="498">
        <v>16837</v>
      </c>
      <c r="BU8" s="498">
        <v>16794</v>
      </c>
      <c r="BV8" s="498">
        <v>18237</v>
      </c>
      <c r="BW8" s="499">
        <v>18098</v>
      </c>
      <c r="BX8" s="498">
        <v>18036</v>
      </c>
      <c r="BY8" s="498">
        <v>17746</v>
      </c>
      <c r="BZ8" s="500">
        <v>19354</v>
      </c>
      <c r="CA8" s="498">
        <v>18562</v>
      </c>
      <c r="CB8" s="498">
        <v>18688</v>
      </c>
      <c r="CC8" s="498">
        <v>18485</v>
      </c>
    </row>
    <row r="9" spans="1:81" s="89" customFormat="1" ht="11.25" hidden="1">
      <c r="A9" s="88" t="s">
        <v>108</v>
      </c>
      <c r="B9" s="710" t="s">
        <v>109</v>
      </c>
      <c r="C9" s="497"/>
      <c r="D9" s="497"/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  <c r="AA9" s="497"/>
      <c r="AB9" s="497"/>
      <c r="AC9" s="497"/>
      <c r="AD9" s="497"/>
      <c r="AE9" s="497"/>
      <c r="AF9" s="497"/>
      <c r="AG9" s="497"/>
      <c r="AH9" s="497"/>
      <c r="AI9" s="497"/>
      <c r="AJ9" s="497"/>
      <c r="AK9" s="497"/>
      <c r="AL9" s="497"/>
      <c r="AM9" s="497"/>
      <c r="AN9" s="497"/>
      <c r="AO9" s="497"/>
      <c r="AP9" s="497"/>
      <c r="AQ9" s="497"/>
      <c r="AR9" s="497"/>
      <c r="AS9" s="497"/>
      <c r="AT9" s="497"/>
      <c r="AU9" s="497"/>
      <c r="AV9" s="497"/>
      <c r="AW9" s="497"/>
      <c r="AX9" s="497"/>
      <c r="AY9" s="497"/>
      <c r="AZ9" s="497"/>
      <c r="BA9" s="497"/>
      <c r="BB9" s="497"/>
      <c r="BC9" s="511"/>
      <c r="BD9" s="511"/>
      <c r="BE9" s="511"/>
      <c r="BF9" s="511"/>
      <c r="BG9" s="711"/>
      <c r="BH9" s="711"/>
      <c r="BI9" s="711"/>
      <c r="BJ9" s="711"/>
      <c r="BK9" s="711"/>
      <c r="BL9" s="711"/>
      <c r="BM9" s="711"/>
      <c r="BN9" s="711"/>
      <c r="BO9" s="711"/>
      <c r="BP9" s="711"/>
      <c r="BQ9" s="711"/>
      <c r="BR9" s="711"/>
      <c r="BS9" s="711"/>
      <c r="BT9" s="711"/>
      <c r="BU9" s="711"/>
      <c r="BV9" s="711"/>
      <c r="BW9" s="711"/>
      <c r="BX9" s="711"/>
      <c r="BY9" s="711"/>
      <c r="BZ9" s="711"/>
      <c r="CA9" s="711"/>
      <c r="CB9" s="711"/>
      <c r="CC9" s="711"/>
    </row>
    <row r="10" spans="1:81" s="21" customFormat="1" ht="11.25">
      <c r="A10" s="22" t="s">
        <v>18</v>
      </c>
      <c r="B10" s="709" t="s">
        <v>19</v>
      </c>
      <c r="C10" s="483"/>
      <c r="D10" s="483"/>
      <c r="E10" s="483"/>
      <c r="F10" s="483"/>
      <c r="G10" s="483"/>
      <c r="H10" s="483"/>
      <c r="I10" s="483"/>
      <c r="J10" s="483"/>
      <c r="K10" s="483"/>
      <c r="L10" s="483"/>
      <c r="M10" s="483"/>
      <c r="N10" s="483"/>
      <c r="O10" s="483"/>
      <c r="P10" s="483"/>
      <c r="Q10" s="483"/>
      <c r="R10" s="483"/>
      <c r="S10" s="497"/>
      <c r="T10" s="497"/>
      <c r="U10" s="497"/>
      <c r="V10" s="497"/>
      <c r="W10" s="497"/>
      <c r="X10" s="497"/>
      <c r="Y10" s="497"/>
      <c r="Z10" s="497"/>
      <c r="AA10" s="497"/>
      <c r="AB10" s="497"/>
      <c r="AC10" s="497"/>
      <c r="AD10" s="497"/>
      <c r="AE10" s="497"/>
      <c r="AF10" s="497"/>
      <c r="AG10" s="497"/>
      <c r="AH10" s="497"/>
      <c r="AI10" s="497"/>
      <c r="AJ10" s="497"/>
      <c r="AK10" s="497"/>
      <c r="AL10" s="497"/>
      <c r="AM10" s="497"/>
      <c r="AN10" s="497"/>
      <c r="AO10" s="497"/>
      <c r="AP10" s="497"/>
      <c r="AQ10" s="497"/>
      <c r="AR10" s="497"/>
      <c r="AS10" s="497"/>
      <c r="AT10" s="497"/>
      <c r="AU10" s="497"/>
      <c r="AV10" s="497"/>
      <c r="AW10" s="497"/>
      <c r="AX10" s="497"/>
      <c r="AY10" s="497"/>
      <c r="AZ10" s="497"/>
      <c r="BA10" s="497"/>
      <c r="BB10" s="497"/>
      <c r="BC10" s="514">
        <v>14329</v>
      </c>
      <c r="BD10" s="514">
        <v>16137</v>
      </c>
      <c r="BE10" s="514">
        <v>16216</v>
      </c>
      <c r="BF10" s="514">
        <v>17220</v>
      </c>
      <c r="BG10" s="499">
        <v>2317</v>
      </c>
      <c r="BH10" s="498">
        <v>2215</v>
      </c>
      <c r="BI10" s="498">
        <v>2233</v>
      </c>
      <c r="BJ10" s="500">
        <v>1722</v>
      </c>
      <c r="BK10" s="498">
        <v>1723</v>
      </c>
      <c r="BL10" s="498">
        <v>1682</v>
      </c>
      <c r="BM10" s="498">
        <v>1705</v>
      </c>
      <c r="BN10" s="498">
        <v>1641</v>
      </c>
      <c r="BO10" s="499">
        <v>1637</v>
      </c>
      <c r="BP10" s="498">
        <v>1558</v>
      </c>
      <c r="BQ10" s="498">
        <v>1622</v>
      </c>
      <c r="BR10" s="500">
        <v>1523</v>
      </c>
      <c r="BS10" s="498">
        <v>1469</v>
      </c>
      <c r="BT10" s="498">
        <v>1452</v>
      </c>
      <c r="BU10" s="498">
        <v>1418</v>
      </c>
      <c r="BV10" s="498">
        <v>1364</v>
      </c>
      <c r="BW10" s="499">
        <v>1240</v>
      </c>
      <c r="BX10" s="498">
        <v>1184</v>
      </c>
      <c r="BY10" s="498">
        <v>1116</v>
      </c>
      <c r="BZ10" s="500">
        <v>1030</v>
      </c>
      <c r="CA10" s="498">
        <v>2044</v>
      </c>
      <c r="CB10" s="498">
        <v>1972</v>
      </c>
      <c r="CC10" s="498">
        <v>1928</v>
      </c>
    </row>
    <row r="11" spans="1:81" s="21" customFormat="1" ht="11.25">
      <c r="A11" s="22"/>
      <c r="B11" s="709"/>
      <c r="C11" s="497"/>
      <c r="D11" s="497"/>
      <c r="E11" s="497"/>
      <c r="F11" s="497"/>
      <c r="G11" s="497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7"/>
      <c r="AG11" s="497"/>
      <c r="AH11" s="497"/>
      <c r="AI11" s="497"/>
      <c r="AJ11" s="497"/>
      <c r="AK11" s="497"/>
      <c r="AL11" s="497"/>
      <c r="AM11" s="497"/>
      <c r="AN11" s="497"/>
      <c r="AO11" s="497"/>
      <c r="AP11" s="497"/>
      <c r="AQ11" s="497"/>
      <c r="AR11" s="497"/>
      <c r="AS11" s="497"/>
      <c r="AT11" s="497"/>
      <c r="AU11" s="497"/>
      <c r="AV11" s="497"/>
      <c r="AW11" s="497"/>
      <c r="AX11" s="497"/>
      <c r="AY11" s="497"/>
      <c r="AZ11" s="497"/>
      <c r="BA11" s="497"/>
      <c r="BB11" s="497"/>
      <c r="BC11" s="514"/>
      <c r="BD11" s="514"/>
      <c r="BE11" s="514"/>
      <c r="BF11" s="514"/>
      <c r="BG11" s="712"/>
      <c r="BH11" s="498"/>
      <c r="BI11" s="498"/>
      <c r="BJ11" s="500"/>
      <c r="BK11" s="713"/>
      <c r="BL11" s="498"/>
      <c r="BM11" s="498"/>
      <c r="BN11" s="498"/>
      <c r="BO11" s="712"/>
      <c r="BP11" s="498"/>
      <c r="BQ11" s="498"/>
      <c r="BR11" s="500"/>
      <c r="BS11" s="498"/>
      <c r="BT11" s="498"/>
      <c r="BU11" s="498"/>
      <c r="BV11" s="498"/>
      <c r="BW11" s="499"/>
      <c r="BX11" s="498"/>
      <c r="BY11" s="498"/>
      <c r="BZ11" s="500"/>
      <c r="CA11" s="498"/>
      <c r="CB11" s="498"/>
      <c r="CC11" s="498"/>
    </row>
    <row r="12" spans="1:81" s="21" customFormat="1" ht="11.25">
      <c r="A12" s="22"/>
      <c r="B12" s="567"/>
      <c r="C12" s="497"/>
      <c r="D12" s="497"/>
      <c r="E12" s="497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  <c r="AA12" s="497"/>
      <c r="AB12" s="497"/>
      <c r="AC12" s="497"/>
      <c r="AD12" s="497"/>
      <c r="AE12" s="497"/>
      <c r="AF12" s="497"/>
      <c r="AG12" s="497"/>
      <c r="AH12" s="497"/>
      <c r="AI12" s="497"/>
      <c r="AJ12" s="497"/>
      <c r="AK12" s="497"/>
      <c r="AL12" s="497"/>
      <c r="AM12" s="497"/>
      <c r="AN12" s="497"/>
      <c r="AO12" s="497"/>
      <c r="AP12" s="497"/>
      <c r="AQ12" s="497"/>
      <c r="AR12" s="497"/>
      <c r="AS12" s="497"/>
      <c r="AT12" s="497"/>
      <c r="AU12" s="497"/>
      <c r="AV12" s="497"/>
      <c r="AW12" s="497"/>
      <c r="AX12" s="497"/>
      <c r="AY12" s="497"/>
      <c r="AZ12" s="497"/>
      <c r="BA12" s="497"/>
      <c r="BB12" s="497"/>
      <c r="BC12" s="514"/>
      <c r="BD12" s="514"/>
      <c r="BE12" s="514"/>
      <c r="BF12" s="514"/>
      <c r="BG12" s="499"/>
      <c r="BH12" s="498"/>
      <c r="BI12" s="498"/>
      <c r="BJ12" s="500"/>
      <c r="BK12" s="498"/>
      <c r="BL12" s="498"/>
      <c r="BM12" s="498"/>
      <c r="BN12" s="498"/>
      <c r="BO12" s="499"/>
      <c r="BP12" s="498"/>
      <c r="BQ12" s="498"/>
      <c r="BR12" s="500"/>
      <c r="BS12" s="498"/>
      <c r="BT12" s="498"/>
      <c r="BU12" s="498"/>
      <c r="BV12" s="498"/>
      <c r="BW12" s="499"/>
      <c r="BX12" s="498"/>
      <c r="BY12" s="498"/>
      <c r="BZ12" s="500"/>
      <c r="CA12" s="498"/>
      <c r="CB12" s="498"/>
      <c r="CC12" s="498"/>
    </row>
    <row r="13" spans="1:81" s="19" customFormat="1" ht="21" customHeight="1" thickBot="1">
      <c r="A13" s="18" t="s">
        <v>20</v>
      </c>
      <c r="B13" s="714" t="s">
        <v>21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3"/>
      <c r="Q13" s="483"/>
      <c r="R13" s="483"/>
      <c r="S13" s="497"/>
      <c r="T13" s="497"/>
      <c r="U13" s="497"/>
      <c r="V13" s="497"/>
      <c r="W13" s="497"/>
      <c r="X13" s="497"/>
      <c r="Y13" s="497"/>
      <c r="Z13" s="497"/>
      <c r="AA13" s="497"/>
      <c r="AB13" s="497"/>
      <c r="AC13" s="497"/>
      <c r="AD13" s="497"/>
      <c r="AE13" s="497"/>
      <c r="AF13" s="497"/>
      <c r="AG13" s="497"/>
      <c r="AH13" s="497"/>
      <c r="AI13" s="497"/>
      <c r="AJ13" s="497"/>
      <c r="AK13" s="497"/>
      <c r="AL13" s="497"/>
      <c r="AM13" s="497"/>
      <c r="AN13" s="497"/>
      <c r="AO13" s="497"/>
      <c r="AP13" s="497"/>
      <c r="AQ13" s="497"/>
      <c r="AR13" s="497"/>
      <c r="AS13" s="497"/>
      <c r="AT13" s="497"/>
      <c r="AU13" s="497"/>
      <c r="AV13" s="497"/>
      <c r="AW13" s="497"/>
      <c r="AX13" s="497"/>
      <c r="AY13" s="497"/>
      <c r="AZ13" s="497"/>
      <c r="BA13" s="497"/>
      <c r="BB13" s="497"/>
      <c r="BC13" s="514"/>
      <c r="BD13" s="514"/>
      <c r="BE13" s="514"/>
      <c r="BF13" s="514"/>
      <c r="BG13" s="499"/>
      <c r="BH13" s="498"/>
      <c r="BI13" s="498"/>
      <c r="BJ13" s="500"/>
      <c r="BK13" s="498"/>
      <c r="BL13" s="498"/>
      <c r="BM13" s="498"/>
      <c r="BN13" s="498"/>
      <c r="BO13" s="499"/>
      <c r="BP13" s="498"/>
      <c r="BQ13" s="498"/>
      <c r="BR13" s="500"/>
      <c r="BS13" s="498"/>
      <c r="BT13" s="498"/>
      <c r="BU13" s="498"/>
      <c r="BV13" s="498"/>
      <c r="BW13" s="499"/>
      <c r="BX13" s="498"/>
      <c r="BY13" s="498"/>
      <c r="BZ13" s="500"/>
      <c r="CA13" s="498"/>
      <c r="CB13" s="498"/>
      <c r="CC13" s="498"/>
    </row>
    <row r="14" spans="1:81" s="21" customFormat="1" ht="23.25" thickBot="1">
      <c r="A14" s="20" t="s">
        <v>32</v>
      </c>
      <c r="B14" s="715" t="s">
        <v>33</v>
      </c>
      <c r="C14" s="504"/>
      <c r="D14" s="504"/>
      <c r="E14" s="504"/>
      <c r="F14" s="504"/>
      <c r="G14" s="504"/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/>
      <c r="Z14" s="504"/>
      <c r="AA14" s="504"/>
      <c r="AB14" s="504"/>
      <c r="AC14" s="504"/>
      <c r="AD14" s="504"/>
      <c r="AE14" s="504"/>
      <c r="AF14" s="504"/>
      <c r="AG14" s="504"/>
      <c r="AH14" s="504"/>
      <c r="AI14" s="504"/>
      <c r="AJ14" s="504"/>
      <c r="AK14" s="504"/>
      <c r="AL14" s="504"/>
      <c r="AM14" s="504"/>
      <c r="AN14" s="504"/>
      <c r="AO14" s="504"/>
      <c r="AP14" s="504"/>
      <c r="AQ14" s="504"/>
      <c r="AR14" s="504"/>
      <c r="AS14" s="504"/>
      <c r="AT14" s="504"/>
      <c r="AU14" s="504"/>
      <c r="AV14" s="504"/>
      <c r="AW14" s="504"/>
      <c r="AX14" s="504"/>
      <c r="AY14" s="504"/>
      <c r="AZ14" s="504"/>
      <c r="BA14" s="504"/>
      <c r="BB14" s="504"/>
      <c r="BC14" s="716">
        <f t="shared" ref="BC14:BS14" si="7">SUM(BC15,BC16:BC19)</f>
        <v>7279</v>
      </c>
      <c r="BD14" s="716">
        <f t="shared" si="7"/>
        <v>7043</v>
      </c>
      <c r="BE14" s="716">
        <f t="shared" si="7"/>
        <v>6954</v>
      </c>
      <c r="BF14" s="716">
        <f t="shared" si="7"/>
        <v>7052</v>
      </c>
      <c r="BG14" s="717">
        <f t="shared" si="7"/>
        <v>7347</v>
      </c>
      <c r="BH14" s="718">
        <f t="shared" si="7"/>
        <v>7568</v>
      </c>
      <c r="BI14" s="718">
        <f t="shared" si="7"/>
        <v>7973</v>
      </c>
      <c r="BJ14" s="719">
        <f t="shared" si="7"/>
        <v>8396</v>
      </c>
      <c r="BK14" s="718">
        <f t="shared" si="7"/>
        <v>8552</v>
      </c>
      <c r="BL14" s="718">
        <f t="shared" si="7"/>
        <v>8633</v>
      </c>
      <c r="BM14" s="718">
        <f t="shared" si="7"/>
        <v>8937</v>
      </c>
      <c r="BN14" s="718">
        <f t="shared" si="7"/>
        <v>8779</v>
      </c>
      <c r="BO14" s="717">
        <f t="shared" si="7"/>
        <v>8670</v>
      </c>
      <c r="BP14" s="718">
        <f t="shared" si="7"/>
        <v>8421</v>
      </c>
      <c r="BQ14" s="718">
        <f t="shared" si="7"/>
        <v>8559</v>
      </c>
      <c r="BR14" s="719">
        <f t="shared" si="7"/>
        <v>8743</v>
      </c>
      <c r="BS14" s="718">
        <f t="shared" si="7"/>
        <v>9064</v>
      </c>
      <c r="BT14" s="718">
        <f t="shared" ref="BT14:BU14" si="8">SUM(BT15,BT16:BT19)</f>
        <v>9488</v>
      </c>
      <c r="BU14" s="718">
        <f t="shared" si="8"/>
        <v>9726</v>
      </c>
      <c r="BV14" s="718">
        <f t="shared" ref="BV14:BW14" si="9">SUM(BV15,BV16:BV19)</f>
        <v>10009</v>
      </c>
      <c r="BW14" s="717">
        <f t="shared" si="9"/>
        <v>9576</v>
      </c>
      <c r="BX14" s="718">
        <f t="shared" ref="BX14:BY14" si="10">SUM(BX15,BX16:BX19)</f>
        <v>9802</v>
      </c>
      <c r="BY14" s="718">
        <f t="shared" si="10"/>
        <v>10151</v>
      </c>
      <c r="BZ14" s="719">
        <f t="shared" ref="BZ14:CB14" si="11">SUM(BZ15,BZ16:BZ19)</f>
        <v>10342</v>
      </c>
      <c r="CA14" s="718">
        <f t="shared" si="11"/>
        <v>10427</v>
      </c>
      <c r="CB14" s="718">
        <f t="shared" si="11"/>
        <v>10677</v>
      </c>
      <c r="CC14" s="718">
        <f t="shared" ref="CC14" si="12">SUM(CC15,CC16:CC19)</f>
        <v>10819</v>
      </c>
    </row>
    <row r="15" spans="1:81" s="21" customFormat="1" ht="11.25">
      <c r="A15" s="22" t="s">
        <v>22</v>
      </c>
      <c r="B15" s="709" t="s">
        <v>23</v>
      </c>
      <c r="C15" s="483"/>
      <c r="D15" s="483"/>
      <c r="E15" s="483"/>
      <c r="F15" s="483"/>
      <c r="G15" s="483"/>
      <c r="H15" s="483"/>
      <c r="I15" s="483"/>
      <c r="J15" s="483"/>
      <c r="K15" s="483"/>
      <c r="L15" s="483"/>
      <c r="M15" s="483"/>
      <c r="N15" s="483"/>
      <c r="O15" s="483"/>
      <c r="P15" s="483"/>
      <c r="Q15" s="483"/>
      <c r="R15" s="483"/>
      <c r="S15" s="497"/>
      <c r="T15" s="497"/>
      <c r="U15" s="497"/>
      <c r="V15" s="497"/>
      <c r="W15" s="497"/>
      <c r="X15" s="497"/>
      <c r="Y15" s="497"/>
      <c r="Z15" s="497"/>
      <c r="AA15" s="497"/>
      <c r="AB15" s="497"/>
      <c r="AC15" s="497"/>
      <c r="AD15" s="497"/>
      <c r="AE15" s="497"/>
      <c r="AF15" s="497"/>
      <c r="AG15" s="497"/>
      <c r="AH15" s="497"/>
      <c r="AI15" s="497"/>
      <c r="AJ15" s="497"/>
      <c r="AK15" s="497"/>
      <c r="AL15" s="497"/>
      <c r="AM15" s="497"/>
      <c r="AN15" s="497"/>
      <c r="AO15" s="497"/>
      <c r="AP15" s="497"/>
      <c r="AQ15" s="497"/>
      <c r="AR15" s="497"/>
      <c r="AS15" s="497"/>
      <c r="AT15" s="497"/>
      <c r="AU15" s="497"/>
      <c r="AV15" s="497"/>
      <c r="AW15" s="497"/>
      <c r="AX15" s="497"/>
      <c r="AY15" s="497"/>
      <c r="AZ15" s="497"/>
      <c r="BA15" s="497"/>
      <c r="BB15" s="497"/>
      <c r="BC15" s="514" t="b">
        <v>1</v>
      </c>
      <c r="BD15" s="514" t="b">
        <v>1</v>
      </c>
      <c r="BE15" s="514" t="b">
        <v>1</v>
      </c>
      <c r="BF15" s="514" t="b">
        <v>1</v>
      </c>
      <c r="BG15" s="499">
        <v>6461</v>
      </c>
      <c r="BH15" s="498">
        <v>6650</v>
      </c>
      <c r="BI15" s="498">
        <v>7044</v>
      </c>
      <c r="BJ15" s="500">
        <v>7394</v>
      </c>
      <c r="BK15" s="498">
        <v>7578</v>
      </c>
      <c r="BL15" s="498">
        <v>7633</v>
      </c>
      <c r="BM15" s="498">
        <v>7910</v>
      </c>
      <c r="BN15" s="498">
        <v>7654</v>
      </c>
      <c r="BO15" s="499">
        <v>7566</v>
      </c>
      <c r="BP15" s="498">
        <v>7316</v>
      </c>
      <c r="BQ15" s="498">
        <v>7433</v>
      </c>
      <c r="BR15" s="500">
        <v>7388</v>
      </c>
      <c r="BS15" s="498">
        <v>7671</v>
      </c>
      <c r="BT15" s="498">
        <v>8134</v>
      </c>
      <c r="BU15" s="498">
        <v>8374</v>
      </c>
      <c r="BV15" s="498">
        <v>8438</v>
      </c>
      <c r="BW15" s="499">
        <v>8295</v>
      </c>
      <c r="BX15" s="498">
        <v>8533</v>
      </c>
      <c r="BY15" s="498">
        <v>8846</v>
      </c>
      <c r="BZ15" s="500">
        <v>8913</v>
      </c>
      <c r="CA15" s="498">
        <v>9029</v>
      </c>
      <c r="CB15" s="498">
        <v>9235</v>
      </c>
      <c r="CC15" s="498">
        <v>9347</v>
      </c>
    </row>
    <row r="16" spans="1:81" s="21" customFormat="1" ht="11.25">
      <c r="A16" s="22" t="s">
        <v>24</v>
      </c>
      <c r="B16" s="709" t="s">
        <v>25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97"/>
      <c r="T16" s="497"/>
      <c r="U16" s="497"/>
      <c r="V16" s="497"/>
      <c r="W16" s="497"/>
      <c r="X16" s="497"/>
      <c r="Y16" s="497"/>
      <c r="Z16" s="497"/>
      <c r="AA16" s="497"/>
      <c r="AB16" s="497"/>
      <c r="AC16" s="497"/>
      <c r="AD16" s="497"/>
      <c r="AE16" s="497"/>
      <c r="AF16" s="497"/>
      <c r="AG16" s="497"/>
      <c r="AH16" s="497"/>
      <c r="AI16" s="497"/>
      <c r="AJ16" s="497"/>
      <c r="AK16" s="497"/>
      <c r="AL16" s="497"/>
      <c r="AM16" s="497"/>
      <c r="AN16" s="497"/>
      <c r="AO16" s="497"/>
      <c r="AP16" s="497"/>
      <c r="AQ16" s="497"/>
      <c r="AR16" s="497"/>
      <c r="AS16" s="497"/>
      <c r="AT16" s="497"/>
      <c r="AU16" s="497"/>
      <c r="AV16" s="497"/>
      <c r="AW16" s="497"/>
      <c r="AX16" s="497"/>
      <c r="AY16" s="497"/>
      <c r="AZ16" s="497"/>
      <c r="BA16" s="497"/>
      <c r="BB16" s="497"/>
      <c r="BC16" s="514">
        <v>6422</v>
      </c>
      <c r="BD16" s="514">
        <v>6221</v>
      </c>
      <c r="BE16" s="514">
        <v>6123</v>
      </c>
      <c r="BF16" s="514">
        <v>6170</v>
      </c>
      <c r="BG16" s="499">
        <v>61</v>
      </c>
      <c r="BH16" s="498">
        <v>92</v>
      </c>
      <c r="BI16" s="498">
        <v>103</v>
      </c>
      <c r="BJ16" s="500">
        <v>100</v>
      </c>
      <c r="BK16" s="498">
        <v>71</v>
      </c>
      <c r="BL16" s="498">
        <v>96</v>
      </c>
      <c r="BM16" s="498">
        <v>118</v>
      </c>
      <c r="BN16" s="498">
        <v>113</v>
      </c>
      <c r="BO16" s="499">
        <v>89</v>
      </c>
      <c r="BP16" s="498">
        <v>87</v>
      </c>
      <c r="BQ16" s="498">
        <v>112</v>
      </c>
      <c r="BR16" s="500">
        <v>108</v>
      </c>
      <c r="BS16" s="498">
        <v>146</v>
      </c>
      <c r="BT16" s="498">
        <v>104</v>
      </c>
      <c r="BU16" s="498">
        <v>103</v>
      </c>
      <c r="BV16" s="498">
        <v>98</v>
      </c>
      <c r="BW16" s="499">
        <v>108</v>
      </c>
      <c r="BX16" s="498">
        <v>95</v>
      </c>
      <c r="BY16" s="498">
        <v>126</v>
      </c>
      <c r="BZ16" s="500">
        <v>131</v>
      </c>
      <c r="CA16" s="498">
        <v>120</v>
      </c>
      <c r="CB16" s="498">
        <v>119</v>
      </c>
      <c r="CC16" s="498">
        <v>148</v>
      </c>
    </row>
    <row r="17" spans="1:81" s="21" customFormat="1" ht="11.25">
      <c r="A17" s="22" t="s">
        <v>26</v>
      </c>
      <c r="B17" s="709" t="s">
        <v>27</v>
      </c>
      <c r="C17" s="483"/>
      <c r="D17" s="483"/>
      <c r="E17" s="483"/>
      <c r="F17" s="483"/>
      <c r="G17" s="483"/>
      <c r="H17" s="483"/>
      <c r="I17" s="483"/>
      <c r="J17" s="483"/>
      <c r="K17" s="483"/>
      <c r="L17" s="483"/>
      <c r="M17" s="483"/>
      <c r="N17" s="483"/>
      <c r="O17" s="483"/>
      <c r="P17" s="483"/>
      <c r="Q17" s="483"/>
      <c r="R17" s="483"/>
      <c r="S17" s="497"/>
      <c r="T17" s="497"/>
      <c r="U17" s="497"/>
      <c r="V17" s="497"/>
      <c r="W17" s="497"/>
      <c r="X17" s="497"/>
      <c r="Y17" s="497"/>
      <c r="Z17" s="497"/>
      <c r="AA17" s="497"/>
      <c r="AB17" s="497"/>
      <c r="AC17" s="497"/>
      <c r="AD17" s="497"/>
      <c r="AE17" s="497"/>
      <c r="AF17" s="497"/>
      <c r="AG17" s="497"/>
      <c r="AH17" s="497"/>
      <c r="AI17" s="497"/>
      <c r="AJ17" s="497"/>
      <c r="AK17" s="497"/>
      <c r="AL17" s="497"/>
      <c r="AM17" s="497"/>
      <c r="AN17" s="497"/>
      <c r="AO17" s="497"/>
      <c r="AP17" s="497"/>
      <c r="AQ17" s="497"/>
      <c r="AR17" s="497"/>
      <c r="AS17" s="497"/>
      <c r="AT17" s="497"/>
      <c r="AU17" s="497"/>
      <c r="AV17" s="497"/>
      <c r="AW17" s="497"/>
      <c r="AX17" s="497"/>
      <c r="AY17" s="497"/>
      <c r="AZ17" s="497"/>
      <c r="BA17" s="497"/>
      <c r="BB17" s="497"/>
      <c r="BC17" s="514">
        <v>8</v>
      </c>
      <c r="BD17" s="514">
        <v>6</v>
      </c>
      <c r="BE17" s="514">
        <v>4</v>
      </c>
      <c r="BF17" s="514">
        <v>4</v>
      </c>
      <c r="BG17" s="499">
        <v>817</v>
      </c>
      <c r="BH17" s="498">
        <v>817</v>
      </c>
      <c r="BI17" s="498">
        <v>817</v>
      </c>
      <c r="BJ17" s="500">
        <v>893</v>
      </c>
      <c r="BK17" s="498">
        <v>893</v>
      </c>
      <c r="BL17" s="498">
        <v>893</v>
      </c>
      <c r="BM17" s="498">
        <v>893</v>
      </c>
      <c r="BN17" s="498">
        <v>1005</v>
      </c>
      <c r="BO17" s="499">
        <v>1005</v>
      </c>
      <c r="BP17" s="498">
        <v>1005</v>
      </c>
      <c r="BQ17" s="498">
        <v>1005</v>
      </c>
      <c r="BR17" s="500">
        <v>1238</v>
      </c>
      <c r="BS17" s="498">
        <v>1238</v>
      </c>
      <c r="BT17" s="498">
        <v>1238</v>
      </c>
      <c r="BU17" s="498">
        <v>1238</v>
      </c>
      <c r="BV17" s="498">
        <v>1462</v>
      </c>
      <c r="BW17" s="499">
        <v>1157</v>
      </c>
      <c r="BX17" s="498">
        <v>1157</v>
      </c>
      <c r="BY17" s="498">
        <v>1157</v>
      </c>
      <c r="BZ17" s="500">
        <v>1265</v>
      </c>
      <c r="CA17" s="498">
        <v>1265</v>
      </c>
      <c r="CB17" s="498">
        <v>1302</v>
      </c>
      <c r="CC17" s="498">
        <v>1302</v>
      </c>
    </row>
    <row r="18" spans="1:81" s="21" customFormat="1" ht="11.25">
      <c r="A18" s="22" t="s">
        <v>28</v>
      </c>
      <c r="B18" s="709" t="s">
        <v>29</v>
      </c>
      <c r="C18" s="483"/>
      <c r="D18" s="483"/>
      <c r="E18" s="483"/>
      <c r="F18" s="483"/>
      <c r="G18" s="483"/>
      <c r="H18" s="483"/>
      <c r="I18" s="483"/>
      <c r="J18" s="483"/>
      <c r="K18" s="483"/>
      <c r="L18" s="483"/>
      <c r="M18" s="483"/>
      <c r="N18" s="483"/>
      <c r="O18" s="483"/>
      <c r="P18" s="483"/>
      <c r="Q18" s="483"/>
      <c r="R18" s="483"/>
      <c r="S18" s="497"/>
      <c r="T18" s="497"/>
      <c r="U18" s="497"/>
      <c r="V18" s="497"/>
      <c r="W18" s="497"/>
      <c r="X18" s="497"/>
      <c r="Y18" s="497"/>
      <c r="Z18" s="497"/>
      <c r="AA18" s="497"/>
      <c r="AB18" s="497"/>
      <c r="AC18" s="497"/>
      <c r="AD18" s="497"/>
      <c r="AE18" s="497"/>
      <c r="AF18" s="497"/>
      <c r="AG18" s="497"/>
      <c r="AH18" s="497"/>
      <c r="AI18" s="497"/>
      <c r="AJ18" s="497"/>
      <c r="AK18" s="497"/>
      <c r="AL18" s="497"/>
      <c r="AM18" s="497"/>
      <c r="AN18" s="497"/>
      <c r="AO18" s="497"/>
      <c r="AP18" s="497"/>
      <c r="AQ18" s="497"/>
      <c r="AR18" s="497"/>
      <c r="AS18" s="497"/>
      <c r="AT18" s="497"/>
      <c r="AU18" s="497"/>
      <c r="AV18" s="497"/>
      <c r="AW18" s="497"/>
      <c r="AX18" s="497"/>
      <c r="AY18" s="497"/>
      <c r="AZ18" s="497"/>
      <c r="BA18" s="497"/>
      <c r="BB18" s="497"/>
      <c r="BC18" s="514">
        <v>64</v>
      </c>
      <c r="BD18" s="514">
        <v>68</v>
      </c>
      <c r="BE18" s="514">
        <v>79</v>
      </c>
      <c r="BF18" s="514">
        <v>61</v>
      </c>
      <c r="BG18" s="499">
        <v>8</v>
      </c>
      <c r="BH18" s="498">
        <v>9</v>
      </c>
      <c r="BI18" s="498">
        <v>9</v>
      </c>
      <c r="BJ18" s="500">
        <v>9</v>
      </c>
      <c r="BK18" s="498">
        <v>10</v>
      </c>
      <c r="BL18" s="498">
        <v>11</v>
      </c>
      <c r="BM18" s="498">
        <v>16</v>
      </c>
      <c r="BN18" s="498">
        <v>7</v>
      </c>
      <c r="BO18" s="499">
        <v>10</v>
      </c>
      <c r="BP18" s="498">
        <v>13</v>
      </c>
      <c r="BQ18" s="498">
        <v>9</v>
      </c>
      <c r="BR18" s="500">
        <v>9</v>
      </c>
      <c r="BS18" s="498">
        <v>9</v>
      </c>
      <c r="BT18" s="498">
        <v>12</v>
      </c>
      <c r="BU18" s="498">
        <v>11</v>
      </c>
      <c r="BV18" s="498">
        <v>11</v>
      </c>
      <c r="BW18" s="499">
        <v>16</v>
      </c>
      <c r="BX18" s="498">
        <v>17</v>
      </c>
      <c r="BY18" s="498">
        <v>22</v>
      </c>
      <c r="BZ18" s="500">
        <v>33</v>
      </c>
      <c r="CA18" s="498">
        <v>13</v>
      </c>
      <c r="CB18" s="498">
        <v>21</v>
      </c>
      <c r="CC18" s="498">
        <v>22</v>
      </c>
    </row>
    <row r="19" spans="1:81" s="21" customFormat="1" ht="11.25">
      <c r="A19" s="22" t="s">
        <v>30</v>
      </c>
      <c r="B19" s="709" t="s">
        <v>31</v>
      </c>
      <c r="C19" s="483"/>
      <c r="D19" s="483"/>
      <c r="E19" s="483"/>
      <c r="F19" s="483"/>
      <c r="G19" s="483"/>
      <c r="H19" s="483"/>
      <c r="I19" s="483"/>
      <c r="J19" s="483"/>
      <c r="K19" s="483"/>
      <c r="L19" s="483"/>
      <c r="M19" s="483"/>
      <c r="N19" s="483"/>
      <c r="O19" s="483"/>
      <c r="P19" s="483"/>
      <c r="Q19" s="483"/>
      <c r="R19" s="483"/>
      <c r="S19" s="497"/>
      <c r="T19" s="497"/>
      <c r="U19" s="497"/>
      <c r="V19" s="497"/>
      <c r="W19" s="497"/>
      <c r="X19" s="497"/>
      <c r="Y19" s="497"/>
      <c r="Z19" s="497"/>
      <c r="AA19" s="497"/>
      <c r="AB19" s="497"/>
      <c r="AC19" s="497"/>
      <c r="AD19" s="497"/>
      <c r="AE19" s="497"/>
      <c r="AF19" s="497"/>
      <c r="AG19" s="497"/>
      <c r="AH19" s="497"/>
      <c r="AI19" s="497"/>
      <c r="AJ19" s="497"/>
      <c r="AK19" s="497"/>
      <c r="AL19" s="497"/>
      <c r="AM19" s="497"/>
      <c r="AN19" s="497"/>
      <c r="AO19" s="497"/>
      <c r="AP19" s="497"/>
      <c r="AQ19" s="497"/>
      <c r="AR19" s="497"/>
      <c r="AS19" s="497"/>
      <c r="AT19" s="497"/>
      <c r="AU19" s="497"/>
      <c r="AV19" s="497"/>
      <c r="AW19" s="497"/>
      <c r="AX19" s="497"/>
      <c r="AY19" s="497"/>
      <c r="AZ19" s="497"/>
      <c r="BA19" s="497"/>
      <c r="BB19" s="497"/>
      <c r="BC19" s="514">
        <v>785</v>
      </c>
      <c r="BD19" s="514">
        <v>748</v>
      </c>
      <c r="BE19" s="514">
        <v>748</v>
      </c>
      <c r="BF19" s="514">
        <v>817</v>
      </c>
      <c r="BG19" s="499">
        <v>0</v>
      </c>
      <c r="BH19" s="498">
        <v>0</v>
      </c>
      <c r="BI19" s="498">
        <v>0</v>
      </c>
      <c r="BJ19" s="500">
        <v>0</v>
      </c>
      <c r="BK19" s="498">
        <v>0</v>
      </c>
      <c r="BL19" s="498">
        <v>0</v>
      </c>
      <c r="BM19" s="498">
        <v>0</v>
      </c>
      <c r="BN19" s="498">
        <v>0</v>
      </c>
      <c r="BO19" s="499">
        <v>0</v>
      </c>
      <c r="BP19" s="498">
        <v>0</v>
      </c>
      <c r="BQ19" s="498">
        <v>0</v>
      </c>
      <c r="BR19" s="500">
        <v>0</v>
      </c>
      <c r="BS19" s="498">
        <v>0</v>
      </c>
      <c r="BT19" s="498">
        <v>0</v>
      </c>
      <c r="BU19" s="498">
        <v>0</v>
      </c>
      <c r="BV19" s="498">
        <v>0</v>
      </c>
      <c r="BW19" s="499">
        <v>0</v>
      </c>
      <c r="BX19" s="498">
        <v>0</v>
      </c>
      <c r="BY19" s="498">
        <v>0</v>
      </c>
      <c r="BZ19" s="500">
        <v>0</v>
      </c>
      <c r="CA19" s="498">
        <v>0</v>
      </c>
      <c r="CB19" s="498">
        <v>0</v>
      </c>
      <c r="CC19" s="498">
        <v>0</v>
      </c>
    </row>
    <row r="20" spans="1:81" s="21" customFormat="1" ht="11.25">
      <c r="A20" s="27"/>
      <c r="B20" s="27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8"/>
      <c r="O20" s="378"/>
      <c r="P20" s="378"/>
      <c r="Q20" s="378"/>
      <c r="R20" s="378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5"/>
      <c r="AK20" s="375"/>
      <c r="AL20" s="375"/>
      <c r="AM20" s="375"/>
      <c r="AN20" s="375"/>
      <c r="AO20" s="375"/>
      <c r="AP20" s="375"/>
      <c r="AQ20" s="375"/>
      <c r="AR20" s="375"/>
      <c r="AS20" s="375"/>
      <c r="AT20" s="375"/>
      <c r="AU20" s="375"/>
      <c r="AV20" s="375"/>
      <c r="AW20" s="375"/>
      <c r="AX20" s="375"/>
      <c r="AY20" s="375"/>
      <c r="AZ20" s="375"/>
      <c r="BA20" s="375"/>
      <c r="BB20" s="375"/>
      <c r="BC20" s="24"/>
      <c r="BD20" s="24"/>
      <c r="BE20" s="24"/>
      <c r="BF20" s="24"/>
      <c r="BG20" s="23"/>
      <c r="BH20" s="24"/>
      <c r="BI20" s="24"/>
      <c r="BJ20" s="25"/>
      <c r="BK20" s="24"/>
      <c r="BL20" s="24"/>
      <c r="BM20" s="24"/>
      <c r="BN20" s="24"/>
      <c r="BO20" s="23"/>
      <c r="BP20" s="24"/>
      <c r="BQ20" s="24"/>
      <c r="BR20" s="25"/>
      <c r="BS20" s="24"/>
      <c r="BT20" s="24"/>
      <c r="BU20" s="24"/>
      <c r="BV20" s="24"/>
      <c r="BW20" s="23"/>
      <c r="BX20" s="24"/>
      <c r="BY20" s="24"/>
      <c r="BZ20" s="25"/>
      <c r="CA20" s="24"/>
      <c r="CB20" s="24"/>
      <c r="CC20" s="24"/>
    </row>
    <row r="21" spans="1:81" s="21" customFormat="1" ht="11.25">
      <c r="A21" s="28" t="s">
        <v>34</v>
      </c>
      <c r="B21" s="28" t="s">
        <v>35</v>
      </c>
      <c r="C21" s="379"/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  <c r="AA21" s="379"/>
      <c r="AB21" s="379"/>
      <c r="AC21" s="379"/>
      <c r="AD21" s="379"/>
      <c r="AE21" s="379"/>
      <c r="AF21" s="379"/>
      <c r="AG21" s="379"/>
      <c r="AH21" s="379"/>
      <c r="AI21" s="379"/>
      <c r="AJ21" s="379"/>
      <c r="AK21" s="379"/>
      <c r="AL21" s="379"/>
      <c r="AM21" s="379"/>
      <c r="AN21" s="379"/>
      <c r="AO21" s="379"/>
      <c r="AP21" s="379"/>
      <c r="AQ21" s="379"/>
      <c r="AR21" s="379"/>
      <c r="AS21" s="379"/>
      <c r="AT21" s="379"/>
      <c r="AU21" s="379"/>
      <c r="AV21" s="379"/>
      <c r="AW21" s="379"/>
      <c r="AX21" s="379"/>
      <c r="AY21" s="379"/>
      <c r="AZ21" s="379"/>
      <c r="BA21" s="379"/>
      <c r="BB21" s="379"/>
      <c r="BC21" s="30">
        <f t="shared" ref="BC21:BZ21" si="13">BC22</f>
        <v>0.1575</v>
      </c>
      <c r="BD21" s="30">
        <f t="shared" si="13"/>
        <v>0.18329999999999999</v>
      </c>
      <c r="BE21" s="30">
        <f t="shared" si="13"/>
        <v>0.18659999999999999</v>
      </c>
      <c r="BF21" s="30">
        <f t="shared" si="13"/>
        <v>0.1953</v>
      </c>
      <c r="BG21" s="29">
        <f t="shared" si="13"/>
        <v>0.188</v>
      </c>
      <c r="BH21" s="30">
        <f t="shared" si="13"/>
        <v>0.18540000000000001</v>
      </c>
      <c r="BI21" s="30">
        <f t="shared" si="13"/>
        <v>0.17649999999999999</v>
      </c>
      <c r="BJ21" s="31">
        <f t="shared" si="13"/>
        <v>0.1605</v>
      </c>
      <c r="BK21" s="30">
        <f t="shared" si="13"/>
        <v>0.1542</v>
      </c>
      <c r="BL21" s="30">
        <f t="shared" si="13"/>
        <v>0.14710000000000001</v>
      </c>
      <c r="BM21" s="30">
        <f t="shared" si="13"/>
        <v>0.14430000000000001</v>
      </c>
      <c r="BN21" s="30">
        <f t="shared" si="13"/>
        <v>0.16220000000000001</v>
      </c>
      <c r="BO21" s="29">
        <f t="shared" si="13"/>
        <v>0.16370000000000001</v>
      </c>
      <c r="BP21" s="30">
        <f t="shared" si="13"/>
        <v>0.16950000000000001</v>
      </c>
      <c r="BQ21" s="30">
        <f t="shared" si="13"/>
        <v>0.1656</v>
      </c>
      <c r="BR21" s="31">
        <f t="shared" si="13"/>
        <v>0.1741</v>
      </c>
      <c r="BS21" s="30">
        <f t="shared" si="13"/>
        <v>0.16950000000000001</v>
      </c>
      <c r="BT21" s="30">
        <f t="shared" si="13"/>
        <v>0.1542</v>
      </c>
      <c r="BU21" s="30">
        <f t="shared" si="13"/>
        <v>0.14979999999999999</v>
      </c>
      <c r="BV21" s="30">
        <f t="shared" si="13"/>
        <v>0.15670000000000001</v>
      </c>
      <c r="BW21" s="29">
        <f t="shared" si="13"/>
        <v>0.16159999999999999</v>
      </c>
      <c r="BX21" s="30">
        <f t="shared" si="13"/>
        <v>0.15690000000000001</v>
      </c>
      <c r="BY21" s="30">
        <f t="shared" si="13"/>
        <v>0.1487</v>
      </c>
      <c r="BZ21" s="31">
        <f t="shared" si="13"/>
        <v>0.15770000000000001</v>
      </c>
      <c r="CA21" s="30">
        <f>CA22</f>
        <v>0.15809999999999999</v>
      </c>
      <c r="CB21" s="30">
        <f t="shared" ref="CB21:CC21" si="14">CB22</f>
        <v>0.15479999999999999</v>
      </c>
      <c r="CC21" s="30">
        <f t="shared" si="14"/>
        <v>0.15090000000000001</v>
      </c>
    </row>
    <row r="22" spans="1:81" s="37" customFormat="1" ht="11.25">
      <c r="A22" s="32" t="s">
        <v>36</v>
      </c>
      <c r="B22" s="33" t="s">
        <v>37</v>
      </c>
      <c r="C22" s="380"/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380"/>
      <c r="AE22" s="380"/>
      <c r="AF22" s="380"/>
      <c r="AG22" s="380"/>
      <c r="AH22" s="380"/>
      <c r="AI22" s="380"/>
      <c r="AJ22" s="380"/>
      <c r="AK22" s="380"/>
      <c r="AL22" s="380"/>
      <c r="AM22" s="380"/>
      <c r="AN22" s="380"/>
      <c r="AO22" s="380"/>
      <c r="AP22" s="380"/>
      <c r="AQ22" s="380"/>
      <c r="AR22" s="380"/>
      <c r="AS22" s="380"/>
      <c r="AT22" s="380"/>
      <c r="AU22" s="380"/>
      <c r="AV22" s="380"/>
      <c r="AW22" s="380"/>
      <c r="AX22" s="380"/>
      <c r="AY22" s="380"/>
      <c r="AZ22" s="380"/>
      <c r="BA22" s="380"/>
      <c r="BB22" s="380"/>
      <c r="BC22" s="35">
        <f t="shared" ref="BC22:BS22" si="15">ROUND(BC7/(BC14*12.5),4)</f>
        <v>0.1575</v>
      </c>
      <c r="BD22" s="35">
        <f t="shared" si="15"/>
        <v>0.18329999999999999</v>
      </c>
      <c r="BE22" s="35">
        <f t="shared" si="15"/>
        <v>0.18659999999999999</v>
      </c>
      <c r="BF22" s="35">
        <f t="shared" si="15"/>
        <v>0.1953</v>
      </c>
      <c r="BG22" s="34">
        <f t="shared" si="15"/>
        <v>0.188</v>
      </c>
      <c r="BH22" s="35">
        <f t="shared" si="15"/>
        <v>0.18540000000000001</v>
      </c>
      <c r="BI22" s="35">
        <f t="shared" si="15"/>
        <v>0.17649999999999999</v>
      </c>
      <c r="BJ22" s="36">
        <f t="shared" si="15"/>
        <v>0.1605</v>
      </c>
      <c r="BK22" s="35">
        <f t="shared" si="15"/>
        <v>0.1542</v>
      </c>
      <c r="BL22" s="35">
        <f t="shared" si="15"/>
        <v>0.14710000000000001</v>
      </c>
      <c r="BM22" s="35">
        <f t="shared" si="15"/>
        <v>0.14430000000000001</v>
      </c>
      <c r="BN22" s="35">
        <f t="shared" si="15"/>
        <v>0.16220000000000001</v>
      </c>
      <c r="BO22" s="34">
        <f t="shared" si="15"/>
        <v>0.16370000000000001</v>
      </c>
      <c r="BP22" s="35">
        <f t="shared" si="15"/>
        <v>0.16950000000000001</v>
      </c>
      <c r="BQ22" s="35">
        <f t="shared" si="15"/>
        <v>0.1656</v>
      </c>
      <c r="BR22" s="36">
        <f t="shared" si="15"/>
        <v>0.1741</v>
      </c>
      <c r="BS22" s="35">
        <f t="shared" si="15"/>
        <v>0.16950000000000001</v>
      </c>
      <c r="BT22" s="35">
        <f t="shared" ref="BT22:BU22" si="16">ROUND(BT7/(BT14*12.5),4)</f>
        <v>0.1542</v>
      </c>
      <c r="BU22" s="35">
        <f t="shared" si="16"/>
        <v>0.14979999999999999</v>
      </c>
      <c r="BV22" s="35">
        <f t="shared" ref="BV22:BW22" si="17">ROUND(BV7/(BV14*12.5),4)</f>
        <v>0.15670000000000001</v>
      </c>
      <c r="BW22" s="34">
        <f t="shared" si="17"/>
        <v>0.16159999999999999</v>
      </c>
      <c r="BX22" s="35">
        <f t="shared" ref="BX22:BY22" si="18">ROUND(BX7/(BX14*12.5),4)</f>
        <v>0.15690000000000001</v>
      </c>
      <c r="BY22" s="35">
        <f t="shared" si="18"/>
        <v>0.1487</v>
      </c>
      <c r="BZ22" s="36">
        <f t="shared" ref="BZ22:CA22" si="19">ROUND(BZ7/(BZ14*12.5),4)</f>
        <v>0.15770000000000001</v>
      </c>
      <c r="CA22" s="35">
        <f t="shared" si="19"/>
        <v>0.15809999999999999</v>
      </c>
      <c r="CB22" s="35">
        <f>ROUND(CB7/(CB14*12.5),4)</f>
        <v>0.15479999999999999</v>
      </c>
      <c r="CC22" s="35">
        <f t="shared" ref="CC22" si="20">ROUND(CC7/(CC14*12.5),4)</f>
        <v>0.15090000000000001</v>
      </c>
    </row>
    <row r="23" spans="1:81" s="37" customFormat="1" ht="11.25">
      <c r="A23" s="32" t="s">
        <v>38</v>
      </c>
      <c r="B23" s="33" t="s">
        <v>39</v>
      </c>
      <c r="C23" s="380"/>
      <c r="D23" s="380"/>
      <c r="E23" s="380"/>
      <c r="F23" s="380"/>
      <c r="G23" s="380"/>
      <c r="H23" s="380"/>
      <c r="I23" s="380"/>
      <c r="J23" s="380"/>
      <c r="K23" s="380"/>
      <c r="L23" s="380"/>
      <c r="M23" s="380"/>
      <c r="N23" s="380"/>
      <c r="O23" s="380"/>
      <c r="P23" s="380"/>
      <c r="Q23" s="380"/>
      <c r="R23" s="380"/>
      <c r="S23" s="380"/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380"/>
      <c r="AE23" s="380"/>
      <c r="AF23" s="380"/>
      <c r="AG23" s="380"/>
      <c r="AH23" s="380"/>
      <c r="AI23" s="380"/>
      <c r="AJ23" s="380"/>
      <c r="AK23" s="380"/>
      <c r="AL23" s="380"/>
      <c r="AM23" s="380"/>
      <c r="AN23" s="380"/>
      <c r="AO23" s="380"/>
      <c r="AP23" s="380"/>
      <c r="AQ23" s="380"/>
      <c r="AR23" s="380"/>
      <c r="AS23" s="380"/>
      <c r="AT23" s="380"/>
      <c r="AU23" s="380"/>
      <c r="AV23" s="380"/>
      <c r="AW23" s="380"/>
      <c r="AX23" s="380"/>
      <c r="AY23" s="380"/>
      <c r="AZ23" s="380"/>
      <c r="BA23" s="380"/>
      <c r="BB23" s="380"/>
      <c r="BC23" s="35">
        <v>0</v>
      </c>
      <c r="BD23" s="35">
        <v>0</v>
      </c>
      <c r="BE23" s="35">
        <v>0</v>
      </c>
      <c r="BF23" s="35">
        <v>0</v>
      </c>
      <c r="BG23" s="34">
        <v>0.18629999999999999</v>
      </c>
      <c r="BH23" s="35">
        <v>0.184</v>
      </c>
      <c r="BI23" s="35">
        <v>0.17519999999999999</v>
      </c>
      <c r="BJ23" s="36">
        <v>0.15820000000000001</v>
      </c>
      <c r="BK23" s="35">
        <v>0.15174104783708584</v>
      </c>
      <c r="BL23" s="35">
        <v>0.14386726288519125</v>
      </c>
      <c r="BM23" s="35">
        <v>0.14070401924418033</v>
      </c>
      <c r="BN23" s="35">
        <v>0.15807499026006566</v>
      </c>
      <c r="BO23" s="34">
        <v>0.16281867128140887</v>
      </c>
      <c r="BP23" s="35">
        <v>0.1679209071027031</v>
      </c>
      <c r="BQ23" s="35">
        <v>0.16422867168541591</v>
      </c>
      <c r="BR23" s="36">
        <v>0.17349944667306919</v>
      </c>
      <c r="BS23" s="35">
        <v>0.16920716025412219</v>
      </c>
      <c r="BT23" s="35">
        <v>0.15391998564606579</v>
      </c>
      <c r="BU23" s="35">
        <v>0.14798118770673976</v>
      </c>
      <c r="BV23" s="35">
        <v>0.15488198600656078</v>
      </c>
      <c r="BW23" s="34">
        <v>0.15972312671286126</v>
      </c>
      <c r="BX23" s="35">
        <v>0.15487719676147732</v>
      </c>
      <c r="BY23" s="35">
        <v>0.14709620685360586</v>
      </c>
      <c r="BZ23" s="36">
        <v>0.15568644226044195</v>
      </c>
      <c r="CA23" s="35" t="s">
        <v>14</v>
      </c>
      <c r="CB23" s="35" t="s">
        <v>14</v>
      </c>
      <c r="CC23" s="35" t="s">
        <v>14</v>
      </c>
    </row>
    <row r="24" spans="1:81" ht="13.5">
      <c r="AM24" s="375"/>
      <c r="AN24" s="375"/>
      <c r="AO24" s="375"/>
      <c r="AP24" s="253"/>
      <c r="AU24" s="250"/>
      <c r="AV24" s="250"/>
      <c r="AW24" s="250"/>
      <c r="AX24" s="250"/>
      <c r="AY24" s="250"/>
      <c r="AZ24" s="250"/>
      <c r="BA24" s="250"/>
      <c r="BB24" s="250"/>
      <c r="BC24" s="91"/>
      <c r="BD24" s="91"/>
      <c r="BE24" s="91"/>
      <c r="BF24" s="91"/>
      <c r="BG24" s="90"/>
      <c r="BH24" s="91"/>
      <c r="BI24" s="91"/>
      <c r="BJ24" s="198"/>
      <c r="BK24" s="91"/>
      <c r="BL24" s="91"/>
      <c r="BM24" s="91"/>
      <c r="BN24" s="91"/>
      <c r="BO24" s="90"/>
      <c r="BP24" s="40"/>
      <c r="BQ24" s="40"/>
      <c r="BR24" s="41"/>
      <c r="BS24" s="40"/>
      <c r="BT24" s="40"/>
      <c r="BU24" s="40"/>
      <c r="BV24" s="40"/>
      <c r="BW24" s="39"/>
      <c r="BX24" s="40"/>
      <c r="BY24" s="40"/>
      <c r="BZ24" s="41"/>
      <c r="CA24" s="40"/>
      <c r="CB24" s="40"/>
      <c r="CC24" s="40"/>
    </row>
    <row r="25" spans="1:81" s="46" customFormat="1" ht="11.25">
      <c r="A25" s="42" t="s">
        <v>40</v>
      </c>
      <c r="B25" s="42" t="s">
        <v>41</v>
      </c>
      <c r="C25" s="382"/>
      <c r="D25" s="382"/>
      <c r="E25" s="382"/>
      <c r="F25" s="382"/>
      <c r="G25" s="382"/>
      <c r="H25" s="382"/>
      <c r="I25" s="382"/>
      <c r="J25" s="382"/>
      <c r="K25" s="382"/>
      <c r="L25" s="382"/>
      <c r="M25" s="382"/>
      <c r="N25" s="382"/>
      <c r="O25" s="382"/>
      <c r="P25" s="382"/>
      <c r="Q25" s="382"/>
      <c r="R25" s="382"/>
      <c r="S25" s="382"/>
      <c r="T25" s="382"/>
      <c r="U25" s="382"/>
      <c r="V25" s="382"/>
      <c r="W25" s="382"/>
      <c r="X25" s="382"/>
      <c r="Y25" s="382"/>
      <c r="Z25" s="382"/>
      <c r="AA25" s="382"/>
      <c r="AB25" s="382"/>
      <c r="AC25" s="382"/>
      <c r="AD25" s="382"/>
      <c r="AE25" s="382"/>
      <c r="AF25" s="382"/>
      <c r="AG25" s="382"/>
      <c r="AH25" s="382"/>
      <c r="AI25" s="382"/>
      <c r="AJ25" s="382"/>
      <c r="AK25" s="382"/>
      <c r="AL25" s="382"/>
      <c r="AM25" s="382"/>
      <c r="AN25" s="382"/>
      <c r="AO25" s="382"/>
      <c r="AP25" s="382"/>
      <c r="AQ25" s="382"/>
      <c r="AR25" s="382"/>
      <c r="AS25" s="382"/>
      <c r="AT25" s="382"/>
      <c r="AU25" s="382"/>
      <c r="AV25" s="382"/>
      <c r="AW25" s="382"/>
      <c r="AX25" s="382"/>
      <c r="AY25" s="382"/>
      <c r="AZ25" s="382"/>
      <c r="BA25" s="382"/>
      <c r="BB25" s="382"/>
      <c r="BC25" s="44">
        <f t="shared" ref="BC25:CC25" si="21">BC26</f>
        <v>0</v>
      </c>
      <c r="BD25" s="44">
        <f t="shared" si="21"/>
        <v>0</v>
      </c>
      <c r="BE25" s="44">
        <f t="shared" si="21"/>
        <v>0</v>
      </c>
      <c r="BF25" s="44">
        <f t="shared" si="21"/>
        <v>0</v>
      </c>
      <c r="BG25" s="43">
        <f t="shared" si="21"/>
        <v>0.1628</v>
      </c>
      <c r="BH25" s="44">
        <f t="shared" si="21"/>
        <v>0.16200000000000001</v>
      </c>
      <c r="BI25" s="44">
        <f t="shared" si="21"/>
        <v>0.15409999999999999</v>
      </c>
      <c r="BJ25" s="45">
        <f t="shared" si="21"/>
        <v>0.14410000000000001</v>
      </c>
      <c r="BK25" s="44">
        <f t="shared" si="21"/>
        <v>0.1381</v>
      </c>
      <c r="BL25" s="44">
        <f t="shared" si="21"/>
        <v>0.13159999999999999</v>
      </c>
      <c r="BM25" s="44">
        <f t="shared" si="21"/>
        <v>0.129</v>
      </c>
      <c r="BN25" s="44">
        <f t="shared" si="21"/>
        <v>0.1472</v>
      </c>
      <c r="BO25" s="43">
        <f t="shared" si="21"/>
        <v>0.14860000000000001</v>
      </c>
      <c r="BP25" s="44">
        <f t="shared" si="21"/>
        <v>0.1547</v>
      </c>
      <c r="BQ25" s="44">
        <f t="shared" si="21"/>
        <v>0.15049999999999999</v>
      </c>
      <c r="BR25" s="45">
        <f t="shared" si="21"/>
        <v>0.16020000000000001</v>
      </c>
      <c r="BS25" s="44">
        <f t="shared" si="21"/>
        <v>0.1565</v>
      </c>
      <c r="BT25" s="44">
        <f t="shared" si="21"/>
        <v>0.14199999999999999</v>
      </c>
      <c r="BU25" s="44">
        <f t="shared" si="21"/>
        <v>0.1381</v>
      </c>
      <c r="BV25" s="44">
        <f t="shared" si="21"/>
        <v>0.14580000000000001</v>
      </c>
      <c r="BW25" s="43">
        <f t="shared" si="21"/>
        <v>0.1512</v>
      </c>
      <c r="BX25" s="44">
        <f t="shared" si="21"/>
        <v>0.1472</v>
      </c>
      <c r="BY25" s="44">
        <f t="shared" si="21"/>
        <v>0.1399</v>
      </c>
      <c r="BZ25" s="45">
        <f t="shared" si="21"/>
        <v>0.1497</v>
      </c>
      <c r="CA25" s="44">
        <f t="shared" si="21"/>
        <v>0.1424</v>
      </c>
      <c r="CB25" s="44">
        <f t="shared" si="21"/>
        <v>0.14000000000000001</v>
      </c>
      <c r="CC25" s="44">
        <f t="shared" si="21"/>
        <v>0.13669999999999999</v>
      </c>
    </row>
    <row r="26" spans="1:81" s="37" customFormat="1" ht="11.25">
      <c r="A26" s="32" t="s">
        <v>42</v>
      </c>
      <c r="B26" s="33" t="s">
        <v>43</v>
      </c>
      <c r="C26" s="380"/>
      <c r="D26" s="380"/>
      <c r="E26" s="380"/>
      <c r="F26" s="380"/>
      <c r="G26" s="380"/>
      <c r="H26" s="380"/>
      <c r="I26" s="380"/>
      <c r="J26" s="380"/>
      <c r="K26" s="380"/>
      <c r="L26" s="380"/>
      <c r="M26" s="380"/>
      <c r="N26" s="380"/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  <c r="Z26" s="380"/>
      <c r="AA26" s="380"/>
      <c r="AB26" s="380"/>
      <c r="AC26" s="380"/>
      <c r="AD26" s="380"/>
      <c r="AE26" s="380"/>
      <c r="AF26" s="380"/>
      <c r="AG26" s="380"/>
      <c r="AH26" s="380"/>
      <c r="AI26" s="380"/>
      <c r="AJ26" s="380"/>
      <c r="AK26" s="380"/>
      <c r="AL26" s="380"/>
      <c r="AM26" s="380"/>
      <c r="AN26" s="380"/>
      <c r="AO26" s="380"/>
      <c r="AP26" s="380"/>
      <c r="AQ26" s="380"/>
      <c r="AR26" s="380"/>
      <c r="AS26" s="380"/>
      <c r="AT26" s="380"/>
      <c r="AU26" s="380"/>
      <c r="AV26" s="380"/>
      <c r="AW26" s="380"/>
      <c r="AX26" s="380"/>
      <c r="AY26" s="380"/>
      <c r="AZ26" s="380"/>
      <c r="BA26" s="380"/>
      <c r="BB26" s="380"/>
      <c r="BC26" s="35">
        <f t="shared" ref="BC26:BS26" si="22">ROUND(BC8/(BC14*12.5),4)</f>
        <v>0</v>
      </c>
      <c r="BD26" s="35">
        <f t="shared" si="22"/>
        <v>0</v>
      </c>
      <c r="BE26" s="35">
        <f t="shared" si="22"/>
        <v>0</v>
      </c>
      <c r="BF26" s="35">
        <f t="shared" si="22"/>
        <v>0</v>
      </c>
      <c r="BG26" s="34">
        <f t="shared" si="22"/>
        <v>0.1628</v>
      </c>
      <c r="BH26" s="35">
        <f t="shared" si="22"/>
        <v>0.16200000000000001</v>
      </c>
      <c r="BI26" s="35">
        <f t="shared" si="22"/>
        <v>0.15409999999999999</v>
      </c>
      <c r="BJ26" s="36">
        <f t="shared" si="22"/>
        <v>0.14410000000000001</v>
      </c>
      <c r="BK26" s="35">
        <f t="shared" si="22"/>
        <v>0.1381</v>
      </c>
      <c r="BL26" s="35">
        <f t="shared" si="22"/>
        <v>0.13159999999999999</v>
      </c>
      <c r="BM26" s="35">
        <f t="shared" si="22"/>
        <v>0.129</v>
      </c>
      <c r="BN26" s="35">
        <f t="shared" si="22"/>
        <v>0.1472</v>
      </c>
      <c r="BO26" s="34">
        <f t="shared" si="22"/>
        <v>0.14860000000000001</v>
      </c>
      <c r="BP26" s="35">
        <f t="shared" si="22"/>
        <v>0.1547</v>
      </c>
      <c r="BQ26" s="35">
        <f t="shared" si="22"/>
        <v>0.15049999999999999</v>
      </c>
      <c r="BR26" s="36">
        <f t="shared" si="22"/>
        <v>0.16020000000000001</v>
      </c>
      <c r="BS26" s="35">
        <f t="shared" si="22"/>
        <v>0.1565</v>
      </c>
      <c r="BT26" s="35">
        <f t="shared" ref="BT26:BU26" si="23">ROUND(BT8/(BT14*12.5),4)</f>
        <v>0.14199999999999999</v>
      </c>
      <c r="BU26" s="35">
        <f t="shared" si="23"/>
        <v>0.1381</v>
      </c>
      <c r="BV26" s="35">
        <f t="shared" ref="BV26:BW26" si="24">ROUND(BV8/(BV14*12.5),4)</f>
        <v>0.14580000000000001</v>
      </c>
      <c r="BW26" s="34">
        <f t="shared" si="24"/>
        <v>0.1512</v>
      </c>
      <c r="BX26" s="35">
        <f t="shared" ref="BX26:BY26" si="25">ROUND(BX8/(BX14*12.5),4)</f>
        <v>0.1472</v>
      </c>
      <c r="BY26" s="35">
        <f t="shared" si="25"/>
        <v>0.1399</v>
      </c>
      <c r="BZ26" s="36">
        <f t="shared" ref="BZ26:CB26" si="26">ROUND(BZ8/(BZ14*12.5),4)</f>
        <v>0.1497</v>
      </c>
      <c r="CA26" s="35">
        <f t="shared" si="26"/>
        <v>0.1424</v>
      </c>
      <c r="CB26" s="35">
        <f t="shared" si="26"/>
        <v>0.14000000000000001</v>
      </c>
      <c r="CC26" s="35">
        <f t="shared" ref="CC26" si="27">ROUND(CC8/(CC14*12.5),4)</f>
        <v>0.13669999999999999</v>
      </c>
    </row>
    <row r="27" spans="1:81" s="37" customFormat="1" ht="11.25">
      <c r="A27" s="32" t="s">
        <v>44</v>
      </c>
      <c r="B27" s="33" t="s">
        <v>45</v>
      </c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0"/>
      <c r="T27" s="380"/>
      <c r="U27" s="380"/>
      <c r="V27" s="380"/>
      <c r="W27" s="380"/>
      <c r="X27" s="380"/>
      <c r="Y27" s="380"/>
      <c r="Z27" s="380"/>
      <c r="AA27" s="380"/>
      <c r="AB27" s="380"/>
      <c r="AC27" s="380"/>
      <c r="AD27" s="380"/>
      <c r="AE27" s="380"/>
      <c r="AF27" s="380"/>
      <c r="AG27" s="380"/>
      <c r="AH27" s="380"/>
      <c r="AI27" s="380"/>
      <c r="AJ27" s="380"/>
      <c r="AK27" s="380"/>
      <c r="AL27" s="380"/>
      <c r="AM27" s="380"/>
      <c r="AN27" s="380"/>
      <c r="AO27" s="380"/>
      <c r="AP27" s="380"/>
      <c r="AQ27" s="380"/>
      <c r="AR27" s="380"/>
      <c r="AS27" s="380"/>
      <c r="AT27" s="380"/>
      <c r="AU27" s="380"/>
      <c r="AV27" s="380"/>
      <c r="AW27" s="380"/>
      <c r="AX27" s="380"/>
      <c r="AY27" s="380"/>
      <c r="AZ27" s="380"/>
      <c r="BA27" s="380"/>
      <c r="BB27" s="380"/>
      <c r="BC27" s="35">
        <v>0</v>
      </c>
      <c r="BD27" s="35">
        <v>0</v>
      </c>
      <c r="BE27" s="35">
        <v>0</v>
      </c>
      <c r="BF27" s="35">
        <v>0</v>
      </c>
      <c r="BG27" s="34">
        <v>0.16009999999999999</v>
      </c>
      <c r="BH27" s="35">
        <v>0.15989999999999999</v>
      </c>
      <c r="BI27" s="35">
        <v>0.15229999999999999</v>
      </c>
      <c r="BJ27" s="36">
        <v>0.1416</v>
      </c>
      <c r="BK27" s="35">
        <v>0.13559234560829006</v>
      </c>
      <c r="BL27" s="35">
        <v>0.12824180386660824</v>
      </c>
      <c r="BM27" s="35">
        <v>0.12446843207061188</v>
      </c>
      <c r="BN27" s="35">
        <v>0.14211482216392335</v>
      </c>
      <c r="BO27" s="34">
        <v>0.14696433752141233</v>
      </c>
      <c r="BP27" s="35">
        <v>0.15311510344990867</v>
      </c>
      <c r="BQ27" s="35">
        <v>0.14905638339504707</v>
      </c>
      <c r="BR27" s="36">
        <v>0.15955705646567192</v>
      </c>
      <c r="BS27" s="35">
        <v>0.15623715766669244</v>
      </c>
      <c r="BT27" s="35">
        <v>0.14167675731503285</v>
      </c>
      <c r="BU27" s="35">
        <v>0.13630708243688705</v>
      </c>
      <c r="BV27" s="35">
        <v>0.14396185806498235</v>
      </c>
      <c r="BW27" s="34">
        <v>0.14934822260169148</v>
      </c>
      <c r="BX27" s="35">
        <v>0.14520499953676727</v>
      </c>
      <c r="BY27" s="35">
        <v>0.13829275953043488</v>
      </c>
      <c r="BZ27" s="36">
        <v>0.14770693560363798</v>
      </c>
      <c r="CA27" s="35" t="s">
        <v>14</v>
      </c>
      <c r="CB27" s="35" t="s">
        <v>14</v>
      </c>
      <c r="CC27" s="35" t="s">
        <v>14</v>
      </c>
    </row>
    <row r="28" spans="1:81" ht="13.5">
      <c r="AM28" s="375"/>
      <c r="AN28" s="375"/>
      <c r="AO28" s="375"/>
      <c r="AP28" s="253"/>
      <c r="AU28" s="250"/>
      <c r="AV28" s="250"/>
      <c r="AW28" s="250"/>
      <c r="AX28" s="250"/>
      <c r="AY28" s="250"/>
      <c r="AZ28" s="250"/>
      <c r="BA28" s="250"/>
      <c r="BB28" s="250"/>
      <c r="BC28" s="91"/>
      <c r="BD28" s="91"/>
      <c r="BE28" s="91"/>
      <c r="BF28" s="91"/>
      <c r="BG28" s="90"/>
      <c r="BH28" s="91"/>
      <c r="BI28" s="91"/>
      <c r="BJ28" s="198"/>
      <c r="BK28" s="91"/>
      <c r="BL28" s="91"/>
      <c r="BM28" s="91"/>
      <c r="BN28" s="91"/>
      <c r="BO28" s="90"/>
      <c r="BP28" s="40"/>
      <c r="BQ28" s="40"/>
      <c r="BR28" s="41"/>
      <c r="BS28" s="40"/>
      <c r="BT28" s="40"/>
      <c r="BU28" s="40"/>
      <c r="BV28" s="40"/>
      <c r="BW28" s="39"/>
      <c r="BX28" s="40"/>
      <c r="BY28" s="40"/>
      <c r="BZ28" s="41"/>
      <c r="CA28" s="40"/>
      <c r="CB28" s="40"/>
      <c r="CC28" s="40"/>
    </row>
    <row r="29" spans="1:81" ht="13.5">
      <c r="A29" s="22" t="s">
        <v>46</v>
      </c>
      <c r="B29" s="709" t="s">
        <v>46</v>
      </c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  <c r="AA29" s="497"/>
      <c r="AB29" s="497"/>
      <c r="AC29" s="497"/>
      <c r="AD29" s="497"/>
      <c r="AE29" s="497"/>
      <c r="AF29" s="497"/>
      <c r="AG29" s="497"/>
      <c r="AH29" s="497"/>
      <c r="AI29" s="497"/>
      <c r="AJ29" s="497"/>
      <c r="AK29" s="497"/>
      <c r="AL29" s="497"/>
      <c r="AM29" s="497"/>
      <c r="AN29" s="497"/>
      <c r="AO29" s="497"/>
      <c r="AP29" s="497"/>
      <c r="AQ29" s="497"/>
      <c r="AR29" s="497"/>
      <c r="AS29" s="497"/>
      <c r="AT29" s="497"/>
      <c r="AU29" s="450"/>
      <c r="AV29" s="450"/>
      <c r="AW29" s="450"/>
      <c r="AX29" s="450"/>
      <c r="AY29" s="450"/>
      <c r="AZ29" s="450"/>
      <c r="BA29" s="450"/>
      <c r="BB29" s="450"/>
      <c r="BC29" s="720">
        <v>0.06</v>
      </c>
      <c r="BD29" s="720">
        <v>0.06</v>
      </c>
      <c r="BE29" s="720">
        <v>0.06</v>
      </c>
      <c r="BF29" s="720">
        <v>0.06</v>
      </c>
      <c r="BG29" s="721">
        <v>0.06</v>
      </c>
      <c r="BH29" s="720">
        <v>0.06</v>
      </c>
      <c r="BI29" s="720">
        <v>0.06</v>
      </c>
      <c r="BJ29" s="722">
        <v>0.06</v>
      </c>
      <c r="BK29" s="720">
        <v>0.06</v>
      </c>
      <c r="BL29" s="720">
        <v>0.06</v>
      </c>
      <c r="BM29" s="720">
        <v>0.06</v>
      </c>
      <c r="BN29" s="720">
        <v>0.06</v>
      </c>
      <c r="BO29" s="721">
        <v>0.06</v>
      </c>
      <c r="BP29" s="720">
        <v>0.06</v>
      </c>
      <c r="BQ29" s="720">
        <v>0.06</v>
      </c>
      <c r="BR29" s="722">
        <v>0.06</v>
      </c>
      <c r="BS29" s="720">
        <v>0.06</v>
      </c>
      <c r="BT29" s="720">
        <v>0.06</v>
      </c>
      <c r="BU29" s="720">
        <v>0.06</v>
      </c>
      <c r="BV29" s="720">
        <v>0.06</v>
      </c>
      <c r="BW29" s="721">
        <v>0.06</v>
      </c>
      <c r="BX29" s="720">
        <v>0.06</v>
      </c>
      <c r="BY29" s="720">
        <v>0.06</v>
      </c>
      <c r="BZ29" s="722">
        <v>0.06</v>
      </c>
      <c r="CA29" s="720">
        <v>0.06</v>
      </c>
      <c r="CB29" s="720">
        <v>0.06</v>
      </c>
      <c r="CC29" s="720">
        <v>0.06</v>
      </c>
    </row>
    <row r="30" spans="1:81" ht="13.5">
      <c r="A30" s="22" t="s">
        <v>47</v>
      </c>
      <c r="B30" s="709" t="s">
        <v>48</v>
      </c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497"/>
      <c r="AI30" s="497"/>
      <c r="AJ30" s="497"/>
      <c r="AK30" s="497"/>
      <c r="AL30" s="497"/>
      <c r="AM30" s="497"/>
      <c r="AN30" s="497"/>
      <c r="AO30" s="497"/>
      <c r="AP30" s="497"/>
      <c r="AQ30" s="497"/>
      <c r="AR30" s="497"/>
      <c r="AS30" s="497"/>
      <c r="AT30" s="497"/>
      <c r="AU30" s="450"/>
      <c r="AV30" s="450"/>
      <c r="AW30" s="450"/>
      <c r="AX30" s="450"/>
      <c r="AY30" s="450"/>
      <c r="AZ30" s="450"/>
      <c r="BA30" s="450"/>
      <c r="BB30" s="450"/>
      <c r="BC30" s="720">
        <v>0.08</v>
      </c>
      <c r="BD30" s="720">
        <v>0.08</v>
      </c>
      <c r="BE30" s="720">
        <v>0.08</v>
      </c>
      <c r="BF30" s="720">
        <v>0.08</v>
      </c>
      <c r="BG30" s="721">
        <v>0.08</v>
      </c>
      <c r="BH30" s="720">
        <v>0.08</v>
      </c>
      <c r="BI30" s="720">
        <v>0.08</v>
      </c>
      <c r="BJ30" s="722">
        <v>0.08</v>
      </c>
      <c r="BK30" s="720">
        <v>0.08</v>
      </c>
      <c r="BL30" s="720">
        <v>0.08</v>
      </c>
      <c r="BM30" s="720">
        <v>0.08</v>
      </c>
      <c r="BN30" s="720">
        <v>0.08</v>
      </c>
      <c r="BO30" s="721">
        <v>0.08</v>
      </c>
      <c r="BP30" s="720">
        <v>0.08</v>
      </c>
      <c r="BQ30" s="720">
        <v>0.08</v>
      </c>
      <c r="BR30" s="722">
        <v>0.08</v>
      </c>
      <c r="BS30" s="720">
        <v>0.08</v>
      </c>
      <c r="BT30" s="720">
        <v>0.08</v>
      </c>
      <c r="BU30" s="720">
        <v>0.08</v>
      </c>
      <c r="BV30" s="720">
        <v>0.08</v>
      </c>
      <c r="BW30" s="721">
        <v>0.08</v>
      </c>
      <c r="BX30" s="720">
        <v>0.08</v>
      </c>
      <c r="BY30" s="720">
        <v>0.08</v>
      </c>
      <c r="BZ30" s="722">
        <v>0.08</v>
      </c>
      <c r="CA30" s="720">
        <v>0.08</v>
      </c>
      <c r="CB30" s="720">
        <v>0.08</v>
      </c>
      <c r="CC30" s="720">
        <v>0.08</v>
      </c>
    </row>
    <row r="31" spans="1:81" ht="13.5">
      <c r="A31" s="22" t="s">
        <v>49</v>
      </c>
      <c r="B31" s="709" t="s">
        <v>50</v>
      </c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497"/>
      <c r="AI31" s="497"/>
      <c r="AJ31" s="497"/>
      <c r="AK31" s="497"/>
      <c r="AL31" s="497"/>
      <c r="AM31" s="497"/>
      <c r="AN31" s="497"/>
      <c r="AO31" s="497"/>
      <c r="AP31" s="497"/>
      <c r="AQ31" s="497"/>
      <c r="AR31" s="497"/>
      <c r="AS31" s="497"/>
      <c r="AT31" s="497"/>
      <c r="AU31" s="450"/>
      <c r="AV31" s="450"/>
      <c r="AW31" s="450"/>
      <c r="AX31" s="450"/>
      <c r="AY31" s="450"/>
      <c r="AZ31" s="450"/>
      <c r="BA31" s="450"/>
      <c r="BB31" s="450"/>
      <c r="BC31" s="720">
        <v>2.5000000000000001E-2</v>
      </c>
      <c r="BD31" s="720">
        <v>2.5000000000000001E-2</v>
      </c>
      <c r="BE31" s="720">
        <v>2.5000000000000001E-2</v>
      </c>
      <c r="BF31" s="720">
        <v>2.5000000000000001E-2</v>
      </c>
      <c r="BG31" s="721">
        <v>2.5000000000000001E-2</v>
      </c>
      <c r="BH31" s="720">
        <v>2.5000000000000001E-2</v>
      </c>
      <c r="BI31" s="720">
        <v>2.5000000000000001E-2</v>
      </c>
      <c r="BJ31" s="722">
        <v>2.5000000000000001E-2</v>
      </c>
      <c r="BK31" s="720">
        <v>2.5000000000000001E-2</v>
      </c>
      <c r="BL31" s="720">
        <v>2.5000000000000001E-2</v>
      </c>
      <c r="BM31" s="720">
        <v>2.5000000000000001E-2</v>
      </c>
      <c r="BN31" s="720">
        <v>2.5000000000000001E-2</v>
      </c>
      <c r="BO31" s="721">
        <v>2.5000000000000001E-2</v>
      </c>
      <c r="BP31" s="720">
        <v>2.5000000000000001E-2</v>
      </c>
      <c r="BQ31" s="720">
        <v>2.5000000000000001E-2</v>
      </c>
      <c r="BR31" s="722">
        <v>2.5000000000000001E-2</v>
      </c>
      <c r="BS31" s="720">
        <v>2.5000000000000001E-2</v>
      </c>
      <c r="BT31" s="720">
        <v>2.5000000000000001E-2</v>
      </c>
      <c r="BU31" s="720">
        <v>2.5000000000000001E-2</v>
      </c>
      <c r="BV31" s="720">
        <v>2.5000000000000001E-2</v>
      </c>
      <c r="BW31" s="721">
        <v>2.5000000000000001E-2</v>
      </c>
      <c r="BX31" s="720">
        <v>2.5000000000000001E-2</v>
      </c>
      <c r="BY31" s="720">
        <v>2.5000000000000001E-2</v>
      </c>
      <c r="BZ31" s="722">
        <v>2.5000000000000001E-2</v>
      </c>
      <c r="CA31" s="720">
        <v>2.5000000000000001E-2</v>
      </c>
      <c r="CB31" s="720">
        <v>2.5000000000000001E-2</v>
      </c>
      <c r="CC31" s="720">
        <v>2.5000000000000001E-2</v>
      </c>
    </row>
    <row r="32" spans="1:81" ht="13.5">
      <c r="A32" s="22" t="s">
        <v>51</v>
      </c>
      <c r="B32" s="709" t="s">
        <v>52</v>
      </c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497"/>
      <c r="AI32" s="497"/>
      <c r="AJ32" s="497"/>
      <c r="AK32" s="497"/>
      <c r="AL32" s="497"/>
      <c r="AM32" s="497"/>
      <c r="AN32" s="497"/>
      <c r="AO32" s="497"/>
      <c r="AP32" s="497"/>
      <c r="AQ32" s="497"/>
      <c r="AR32" s="497"/>
      <c r="AS32" s="497"/>
      <c r="AT32" s="497"/>
      <c r="AU32" s="450"/>
      <c r="AV32" s="450"/>
      <c r="AW32" s="450"/>
      <c r="AX32" s="450"/>
      <c r="AY32" s="450"/>
      <c r="AZ32" s="450"/>
      <c r="BA32" s="450"/>
      <c r="BB32" s="450"/>
      <c r="BC32" s="720">
        <v>5.0000000000000001E-3</v>
      </c>
      <c r="BD32" s="720">
        <v>5.0000000000000001E-3</v>
      </c>
      <c r="BE32" s="720">
        <v>5.0000000000000001E-3</v>
      </c>
      <c r="BF32" s="720">
        <v>5.0000000000000001E-3</v>
      </c>
      <c r="BG32" s="721">
        <v>5.0000000000000001E-3</v>
      </c>
      <c r="BH32" s="720">
        <v>5.0000000000000001E-3</v>
      </c>
      <c r="BI32" s="720">
        <v>5.0000000000000001E-3</v>
      </c>
      <c r="BJ32" s="722">
        <v>7.4999999999999997E-3</v>
      </c>
      <c r="BK32" s="720">
        <v>7.4999999999999997E-3</v>
      </c>
      <c r="BL32" s="720">
        <v>7.4999999999999997E-3</v>
      </c>
      <c r="BM32" s="720">
        <v>7.4999999999999997E-3</v>
      </c>
      <c r="BN32" s="720">
        <v>5.0000000000000001E-3</v>
      </c>
      <c r="BO32" s="721">
        <v>5.0000000000000001E-3</v>
      </c>
      <c r="BP32" s="720">
        <v>5.0000000000000001E-3</v>
      </c>
      <c r="BQ32" s="720">
        <v>5.0000000000000001E-3</v>
      </c>
      <c r="BR32" s="722">
        <v>5.0000000000000001E-3</v>
      </c>
      <c r="BS32" s="720">
        <v>5.0000000000000001E-3</v>
      </c>
      <c r="BT32" s="720">
        <v>5.0000000000000001E-3</v>
      </c>
      <c r="BU32" s="720">
        <v>5.0000000000000001E-3</v>
      </c>
      <c r="BV32" s="720">
        <v>0.01</v>
      </c>
      <c r="BW32" s="721">
        <v>0.01</v>
      </c>
      <c r="BX32" s="720">
        <v>0.01</v>
      </c>
      <c r="BY32" s="720">
        <v>0.01</v>
      </c>
      <c r="BZ32" s="722">
        <v>0.01</v>
      </c>
      <c r="CA32" s="720">
        <v>0.01</v>
      </c>
      <c r="CB32" s="720">
        <v>0.01</v>
      </c>
      <c r="CC32" s="720">
        <v>0.01</v>
      </c>
    </row>
    <row r="33" spans="1:81" ht="13.5">
      <c r="A33" s="22" t="s">
        <v>53</v>
      </c>
      <c r="B33" s="709" t="s">
        <v>54</v>
      </c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497"/>
      <c r="AI33" s="497"/>
      <c r="AJ33" s="497"/>
      <c r="AK33" s="497"/>
      <c r="AL33" s="497"/>
      <c r="AM33" s="497"/>
      <c r="AN33" s="497"/>
      <c r="AO33" s="497"/>
      <c r="AP33" s="497"/>
      <c r="AQ33" s="497"/>
      <c r="AR33" s="497"/>
      <c r="AS33" s="497"/>
      <c r="AT33" s="497"/>
      <c r="AU33" s="450"/>
      <c r="AV33" s="450"/>
      <c r="AW33" s="450"/>
      <c r="AX33" s="450"/>
      <c r="AY33" s="450"/>
      <c r="AZ33" s="450"/>
      <c r="BA33" s="450"/>
      <c r="BB33" s="450"/>
      <c r="BC33" s="720">
        <v>0</v>
      </c>
      <c r="BD33" s="720">
        <v>0</v>
      </c>
      <c r="BE33" s="720">
        <v>0</v>
      </c>
      <c r="BF33" s="720">
        <v>0</v>
      </c>
      <c r="BG33" s="721">
        <v>0</v>
      </c>
      <c r="BH33" s="720">
        <v>0</v>
      </c>
      <c r="BI33" s="720">
        <v>0</v>
      </c>
      <c r="BJ33" s="722">
        <v>0</v>
      </c>
      <c r="BK33" s="720">
        <v>0</v>
      </c>
      <c r="BL33" s="720">
        <v>0</v>
      </c>
      <c r="BM33" s="720">
        <v>0</v>
      </c>
      <c r="BN33" s="720">
        <v>0</v>
      </c>
      <c r="BO33" s="721">
        <v>0</v>
      </c>
      <c r="BP33" s="720">
        <v>0</v>
      </c>
      <c r="BQ33" s="720">
        <v>0</v>
      </c>
      <c r="BR33" s="722">
        <v>0</v>
      </c>
      <c r="BS33" s="720">
        <v>0</v>
      </c>
      <c r="BT33" s="720">
        <v>0</v>
      </c>
      <c r="BU33" s="720">
        <v>0</v>
      </c>
      <c r="BV33" s="720">
        <v>0</v>
      </c>
      <c r="BW33" s="721">
        <v>0</v>
      </c>
      <c r="BX33" s="720">
        <v>0</v>
      </c>
      <c r="BY33" s="720">
        <v>0</v>
      </c>
      <c r="BZ33" s="722">
        <v>0</v>
      </c>
      <c r="CA33" s="720">
        <v>0</v>
      </c>
      <c r="CB33" s="720">
        <v>0</v>
      </c>
      <c r="CC33" s="720">
        <v>0</v>
      </c>
    </row>
    <row r="34" spans="1:81" ht="13.5">
      <c r="A34" s="22" t="s">
        <v>55</v>
      </c>
      <c r="B34" s="709" t="s">
        <v>56</v>
      </c>
      <c r="C34" s="497"/>
      <c r="D34" s="497"/>
      <c r="E34" s="497"/>
      <c r="F34" s="497"/>
      <c r="G34" s="497"/>
      <c r="H34" s="497"/>
      <c r="I34" s="497"/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497"/>
      <c r="AI34" s="497"/>
      <c r="AJ34" s="497"/>
      <c r="AK34" s="497"/>
      <c r="AL34" s="497"/>
      <c r="AM34" s="497"/>
      <c r="AN34" s="497"/>
      <c r="AO34" s="497"/>
      <c r="AP34" s="497"/>
      <c r="AQ34" s="497"/>
      <c r="AR34" s="497"/>
      <c r="AS34" s="497"/>
      <c r="AT34" s="497"/>
      <c r="AU34" s="723"/>
      <c r="AV34" s="723"/>
      <c r="AW34" s="723"/>
      <c r="AX34" s="723"/>
      <c r="AY34" s="723"/>
      <c r="AZ34" s="723"/>
      <c r="BA34" s="723"/>
      <c r="BB34" s="723"/>
      <c r="BC34" s="724">
        <v>0</v>
      </c>
      <c r="BD34" s="724">
        <v>0</v>
      </c>
      <c r="BE34" s="724">
        <v>0</v>
      </c>
      <c r="BF34" s="724">
        <v>0</v>
      </c>
      <c r="BG34" s="725">
        <v>0</v>
      </c>
      <c r="BH34" s="724">
        <v>0</v>
      </c>
      <c r="BI34" s="724">
        <v>0</v>
      </c>
      <c r="BJ34" s="726">
        <v>0</v>
      </c>
      <c r="BK34" s="724">
        <v>0</v>
      </c>
      <c r="BL34" s="724">
        <v>0</v>
      </c>
      <c r="BM34" s="724">
        <v>0</v>
      </c>
      <c r="BN34" s="724">
        <v>0</v>
      </c>
      <c r="BO34" s="725">
        <v>0</v>
      </c>
      <c r="BP34" s="724">
        <v>0</v>
      </c>
      <c r="BQ34" s="724">
        <v>0</v>
      </c>
      <c r="BR34" s="727">
        <v>0</v>
      </c>
      <c r="BS34" s="728">
        <v>0</v>
      </c>
      <c r="BT34" s="724">
        <v>0</v>
      </c>
      <c r="BU34" s="724">
        <v>0</v>
      </c>
      <c r="BV34" s="724">
        <v>0</v>
      </c>
      <c r="BW34" s="729">
        <v>0</v>
      </c>
      <c r="BX34" s="724">
        <v>0</v>
      </c>
      <c r="BY34" s="724">
        <v>0</v>
      </c>
      <c r="BZ34" s="726">
        <v>0</v>
      </c>
      <c r="CA34" s="724">
        <v>0</v>
      </c>
      <c r="CB34" s="724">
        <v>0</v>
      </c>
      <c r="CC34" s="724">
        <v>0</v>
      </c>
    </row>
    <row r="35" spans="1:81" ht="13.5">
      <c r="A35" s="22" t="s">
        <v>57</v>
      </c>
      <c r="B35" s="709" t="s">
        <v>58</v>
      </c>
      <c r="C35" s="497"/>
      <c r="D35" s="497"/>
      <c r="E35" s="497"/>
      <c r="F35" s="497"/>
      <c r="G35" s="497"/>
      <c r="H35" s="497"/>
      <c r="I35" s="497"/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497"/>
      <c r="AI35" s="497"/>
      <c r="AJ35" s="497"/>
      <c r="AK35" s="497"/>
      <c r="AL35" s="497"/>
      <c r="AM35" s="497"/>
      <c r="AN35" s="497"/>
      <c r="AO35" s="497"/>
      <c r="AP35" s="497"/>
      <c r="AQ35" s="497"/>
      <c r="AR35" s="497"/>
      <c r="AS35" s="497"/>
      <c r="AT35" s="497"/>
      <c r="AU35" s="723"/>
      <c r="AV35" s="723"/>
      <c r="AW35" s="723"/>
      <c r="AX35" s="723"/>
      <c r="AY35" s="723"/>
      <c r="AZ35" s="723"/>
      <c r="BA35" s="723"/>
      <c r="BB35" s="723"/>
      <c r="BC35" s="724">
        <v>2.0000000000000002E-5</v>
      </c>
      <c r="BD35" s="724">
        <v>2.0000000000000002E-5</v>
      </c>
      <c r="BE35" s="724">
        <v>1.0000000000000001E-5</v>
      </c>
      <c r="BF35" s="724">
        <v>2.0000000000000002E-5</v>
      </c>
      <c r="BG35" s="725">
        <v>2.0000000000000002E-5</v>
      </c>
      <c r="BH35" s="724">
        <v>3.0000000000000001E-5</v>
      </c>
      <c r="BI35" s="724">
        <v>3.0000000000000001E-5</v>
      </c>
      <c r="BJ35" s="726">
        <v>1.0000000000000001E-5</v>
      </c>
      <c r="BK35" s="724">
        <v>1.0000000000000001E-5</v>
      </c>
      <c r="BL35" s="724">
        <v>1.0000000000000001E-5</v>
      </c>
      <c r="BM35" s="724">
        <v>2.0000000000000002E-5</v>
      </c>
      <c r="BN35" s="724">
        <v>5.0000000000000002E-5</v>
      </c>
      <c r="BO35" s="725">
        <v>9.0000000000000006E-5</v>
      </c>
      <c r="BP35" s="724">
        <v>1E-4</v>
      </c>
      <c r="BQ35" s="724">
        <v>1E-4</v>
      </c>
      <c r="BR35" s="726">
        <v>1.2E-4</v>
      </c>
      <c r="BS35" s="724">
        <v>1.1E-4</v>
      </c>
      <c r="BT35" s="724">
        <v>8.0000000000000007E-5</v>
      </c>
      <c r="BU35" s="724">
        <v>9.0000000000000006E-5</v>
      </c>
      <c r="BV35" s="724">
        <v>9.0000000000000006E-5</v>
      </c>
      <c r="BW35" s="725">
        <v>1E-4</v>
      </c>
      <c r="BX35" s="724">
        <v>9.0000000000000006E-5</v>
      </c>
      <c r="BY35" s="724">
        <v>9.9699999999999997E-3</v>
      </c>
      <c r="BZ35" s="726">
        <v>1.001E-2</v>
      </c>
      <c r="CA35" s="724">
        <v>1.001E-2</v>
      </c>
      <c r="CB35" s="724">
        <v>1.0030000000000001E-2</v>
      </c>
      <c r="CC35" s="724">
        <v>1.9699999999999999E-2</v>
      </c>
    </row>
    <row r="36" spans="1:81" ht="13.5">
      <c r="A36" s="22" t="s">
        <v>59</v>
      </c>
      <c r="B36" s="709" t="s">
        <v>60</v>
      </c>
      <c r="C36" s="730"/>
      <c r="D36" s="688"/>
      <c r="E36" s="688"/>
      <c r="F36" s="688"/>
      <c r="G36" s="730"/>
      <c r="H36" s="688"/>
      <c r="I36" s="688"/>
      <c r="J36" s="688"/>
      <c r="K36" s="730"/>
      <c r="L36" s="688"/>
      <c r="M36" s="688"/>
      <c r="N36" s="688"/>
      <c r="O36" s="730"/>
      <c r="P36" s="688"/>
      <c r="Q36" s="688"/>
      <c r="R36" s="688"/>
      <c r="S36" s="730"/>
      <c r="T36" s="688"/>
      <c r="U36" s="688"/>
      <c r="V36" s="688"/>
      <c r="W36" s="730"/>
      <c r="X36" s="688"/>
      <c r="Y36" s="688"/>
      <c r="Z36" s="688"/>
      <c r="AA36" s="730"/>
      <c r="AB36" s="688"/>
      <c r="AC36" s="688"/>
      <c r="AD36" s="688"/>
      <c r="AE36" s="730"/>
      <c r="AF36" s="688"/>
      <c r="AG36" s="688"/>
      <c r="AH36" s="688"/>
      <c r="AI36" s="730"/>
      <c r="AJ36" s="688"/>
      <c r="AK36" s="688"/>
      <c r="AL36" s="688"/>
      <c r="AM36" s="688"/>
      <c r="AN36" s="688"/>
      <c r="AO36" s="688"/>
      <c r="AP36" s="497"/>
      <c r="AQ36" s="730"/>
      <c r="AR36" s="688"/>
      <c r="AS36" s="688"/>
      <c r="AT36" s="688"/>
      <c r="AU36" s="723"/>
      <c r="AV36" s="723"/>
      <c r="AW36" s="723"/>
      <c r="AX36" s="723"/>
      <c r="AY36" s="723"/>
      <c r="AZ36" s="723"/>
      <c r="BA36" s="723"/>
      <c r="BB36" s="723"/>
      <c r="BC36" s="724"/>
      <c r="BD36" s="724"/>
      <c r="BE36" s="724"/>
      <c r="BF36" s="724"/>
      <c r="BG36" s="725"/>
      <c r="BH36" s="724"/>
      <c r="BI36" s="724"/>
      <c r="BJ36" s="726"/>
      <c r="BK36" s="720">
        <v>1.2999999999999999E-3</v>
      </c>
      <c r="BL36" s="720">
        <v>1.2999999999999999E-3</v>
      </c>
      <c r="BM36" s="720">
        <v>1.2999999999999999E-3</v>
      </c>
      <c r="BN36" s="720">
        <v>5.0000000000000001E-3</v>
      </c>
      <c r="BO36" s="721">
        <v>5.0000000000000001E-3</v>
      </c>
      <c r="BP36" s="720">
        <v>5.0000000000000001E-3</v>
      </c>
      <c r="BQ36" s="720">
        <v>5.0000000000000001E-3</v>
      </c>
      <c r="BR36" s="722">
        <v>3.0999999999999999E-3</v>
      </c>
      <c r="BS36" s="720">
        <v>3.0999999999999999E-3</v>
      </c>
      <c r="BT36" s="720">
        <v>3.0999999999999999E-3</v>
      </c>
      <c r="BU36" s="720">
        <v>3.0999999999999999E-3</v>
      </c>
      <c r="BV36" s="720">
        <v>0</v>
      </c>
      <c r="BW36" s="721">
        <v>0</v>
      </c>
      <c r="BX36" s="720">
        <v>0</v>
      </c>
      <c r="BY36" s="720">
        <v>0</v>
      </c>
      <c r="BZ36" s="722">
        <v>0</v>
      </c>
      <c r="CA36" s="720">
        <v>0</v>
      </c>
      <c r="CB36" s="720">
        <v>0</v>
      </c>
      <c r="CC36" s="720">
        <v>0</v>
      </c>
    </row>
    <row r="37" spans="1:81" s="51" customFormat="1" ht="11.25">
      <c r="A37" s="48" t="s">
        <v>61</v>
      </c>
      <c r="B37" s="48" t="s">
        <v>62</v>
      </c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249"/>
      <c r="U37" s="249"/>
      <c r="V37" s="249"/>
      <c r="W37" s="249"/>
      <c r="X37" s="249"/>
      <c r="Y37" s="249"/>
      <c r="Z37" s="249"/>
      <c r="AA37" s="249"/>
      <c r="AB37" s="249"/>
      <c r="AC37" s="249"/>
      <c r="AD37" s="249"/>
      <c r="AE37" s="249"/>
      <c r="AF37" s="249"/>
      <c r="AG37" s="249"/>
      <c r="AH37" s="249"/>
      <c r="AI37" s="249"/>
      <c r="AJ37" s="249"/>
      <c r="AK37" s="249"/>
      <c r="AL37" s="249"/>
      <c r="AM37" s="249"/>
      <c r="AN37" s="249"/>
      <c r="AO37" s="249"/>
      <c r="AP37" s="249"/>
      <c r="AQ37" s="249"/>
      <c r="AR37" s="249"/>
      <c r="AS37" s="249"/>
      <c r="AT37" s="249"/>
      <c r="AU37" s="383"/>
      <c r="AV37" s="383"/>
      <c r="AW37" s="383"/>
      <c r="AX37" s="383"/>
      <c r="AY37" s="383"/>
      <c r="AZ37" s="383"/>
      <c r="BA37" s="383"/>
      <c r="BB37" s="383"/>
      <c r="BC37" s="50">
        <f t="shared" ref="BC37:BJ37" si="28">SUM(BC29,BC31,BC32,BC33*0.75,BC34,BC35)</f>
        <v>9.0020000000000003E-2</v>
      </c>
      <c r="BD37" s="50">
        <f t="shared" si="28"/>
        <v>9.0020000000000003E-2</v>
      </c>
      <c r="BE37" s="50">
        <f t="shared" si="28"/>
        <v>9.0009999999999993E-2</v>
      </c>
      <c r="BF37" s="50">
        <f t="shared" si="28"/>
        <v>9.0020000000000003E-2</v>
      </c>
      <c r="BG37" s="49">
        <f t="shared" si="28"/>
        <v>9.0020000000000003E-2</v>
      </c>
      <c r="BH37" s="50">
        <f t="shared" si="28"/>
        <v>9.0029999999999999E-2</v>
      </c>
      <c r="BI37" s="50">
        <f t="shared" si="28"/>
        <v>9.0029999999999999E-2</v>
      </c>
      <c r="BJ37" s="275">
        <f t="shared" si="28"/>
        <v>9.2509999999999995E-2</v>
      </c>
      <c r="BK37" s="50">
        <f t="shared" ref="BK37:BP37" si="29">SUM(BK29,BK31,BK32,BK33*0.75,BK34,BK35,BK36)</f>
        <v>9.3809999999999991E-2</v>
      </c>
      <c r="BL37" s="50">
        <f t="shared" si="29"/>
        <v>9.3809999999999991E-2</v>
      </c>
      <c r="BM37" s="50">
        <f t="shared" si="29"/>
        <v>9.3820000000000001E-2</v>
      </c>
      <c r="BN37" s="50">
        <f t="shared" si="29"/>
        <v>9.5049999999999996E-2</v>
      </c>
      <c r="BO37" s="49">
        <f t="shared" si="29"/>
        <v>9.5090000000000008E-2</v>
      </c>
      <c r="BP37" s="50">
        <f t="shared" si="29"/>
        <v>9.5100000000000004E-2</v>
      </c>
      <c r="BQ37" s="50">
        <f>SUM(BQ29,BQ31,BQ32,BQ33*0.75,BQ34,BQ35,BQ36)</f>
        <v>9.5100000000000004E-2</v>
      </c>
      <c r="BR37" s="275">
        <f>SUM(BR29,BR31,BR32,BR33*0.75,BR34,BR35,BR36)</f>
        <v>9.3219999999999997E-2</v>
      </c>
      <c r="BS37" s="50">
        <f>SUM(BS29,BS31,BS32,BS33*0.75,BS34,BS35,BS36)</f>
        <v>9.3210000000000001E-2</v>
      </c>
      <c r="BT37" s="50">
        <f t="shared" ref="BT37:BU37" si="30">SUM(BT29,BT31,BT32,BT33*0.75,BT34,BT35,BT36)</f>
        <v>9.3179999999999999E-2</v>
      </c>
      <c r="BU37" s="50">
        <f t="shared" si="30"/>
        <v>9.3190000000000009E-2</v>
      </c>
      <c r="BV37" s="50">
        <f t="shared" ref="BV37:BW37" si="31">SUM(BV29,BV31,BV32,BV33*0.75,BV34,BV35,BV36)</f>
        <v>9.5089999999999994E-2</v>
      </c>
      <c r="BW37" s="49">
        <f t="shared" si="31"/>
        <v>9.509999999999999E-2</v>
      </c>
      <c r="BX37" s="50">
        <f t="shared" ref="BX37:BY37" si="32">SUM(BX29,BX31,BX32,BX33*0.75,BX34,BX35,BX36)</f>
        <v>9.5089999999999994E-2</v>
      </c>
      <c r="BY37" s="50">
        <f t="shared" si="32"/>
        <v>0.10496999999999998</v>
      </c>
      <c r="BZ37" s="275">
        <f t="shared" ref="BZ37:CB37" si="33">SUM(BZ29,BZ31,BZ32,BZ33*0.75,BZ34,BZ35,BZ36)</f>
        <v>0.10500999999999999</v>
      </c>
      <c r="CA37" s="50">
        <f t="shared" si="33"/>
        <v>0.10500999999999999</v>
      </c>
      <c r="CB37" s="50">
        <f t="shared" si="33"/>
        <v>0.10502999999999998</v>
      </c>
      <c r="CC37" s="50">
        <f t="shared" ref="CC37" si="34">SUM(CC29,CC31,CC32,CC33*0.75,CC34,CC35,CC36)</f>
        <v>0.11469999999999998</v>
      </c>
    </row>
    <row r="38" spans="1:81" s="51" customFormat="1" ht="11.25">
      <c r="A38" s="48" t="s">
        <v>63</v>
      </c>
      <c r="B38" s="48" t="s">
        <v>64</v>
      </c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49"/>
      <c r="T38" s="249"/>
      <c r="U38" s="249"/>
      <c r="V38" s="249"/>
      <c r="W38" s="249"/>
      <c r="X38" s="249"/>
      <c r="Y38" s="249"/>
      <c r="Z38" s="249"/>
      <c r="AA38" s="249"/>
      <c r="AB38" s="249"/>
      <c r="AC38" s="249"/>
      <c r="AD38" s="249"/>
      <c r="AE38" s="249"/>
      <c r="AF38" s="249"/>
      <c r="AG38" s="249"/>
      <c r="AH38" s="249"/>
      <c r="AI38" s="249"/>
      <c r="AJ38" s="249"/>
      <c r="AK38" s="249"/>
      <c r="AL38" s="249"/>
      <c r="AM38" s="249"/>
      <c r="AN38" s="249"/>
      <c r="AO38" s="249"/>
      <c r="AP38" s="249"/>
      <c r="AQ38" s="249"/>
      <c r="AR38" s="249"/>
      <c r="AS38" s="249"/>
      <c r="AT38" s="249"/>
      <c r="AU38" s="383"/>
      <c r="AV38" s="383"/>
      <c r="AW38" s="383"/>
      <c r="AX38" s="383"/>
      <c r="AY38" s="383"/>
      <c r="AZ38" s="383"/>
      <c r="BA38" s="383"/>
      <c r="BB38" s="383"/>
      <c r="BC38" s="50">
        <f t="shared" ref="BC38:BJ38" si="35">SUM(BC30,BC31,BC32,BC33,BC34,BC35)</f>
        <v>0.11002000000000002</v>
      </c>
      <c r="BD38" s="50">
        <f t="shared" si="35"/>
        <v>0.11002000000000002</v>
      </c>
      <c r="BE38" s="50">
        <f t="shared" si="35"/>
        <v>0.11001000000000001</v>
      </c>
      <c r="BF38" s="50">
        <f t="shared" si="35"/>
        <v>0.11002000000000002</v>
      </c>
      <c r="BG38" s="49">
        <f t="shared" si="35"/>
        <v>0.11002000000000002</v>
      </c>
      <c r="BH38" s="50">
        <f t="shared" si="35"/>
        <v>0.11003000000000002</v>
      </c>
      <c r="BI38" s="50">
        <f t="shared" si="35"/>
        <v>0.11003000000000002</v>
      </c>
      <c r="BJ38" s="275">
        <f t="shared" si="35"/>
        <v>0.11251000000000001</v>
      </c>
      <c r="BK38" s="50">
        <f t="shared" ref="BK38:BP38" si="36">SUM(BK30,BK31,BK32,BK33,BK34,BK35,BK36)</f>
        <v>0.11381000000000001</v>
      </c>
      <c r="BL38" s="50">
        <f t="shared" si="36"/>
        <v>0.11381000000000001</v>
      </c>
      <c r="BM38" s="50">
        <f t="shared" si="36"/>
        <v>0.11382000000000002</v>
      </c>
      <c r="BN38" s="50">
        <f t="shared" si="36"/>
        <v>0.11505000000000001</v>
      </c>
      <c r="BO38" s="49">
        <f t="shared" si="36"/>
        <v>0.11509000000000003</v>
      </c>
      <c r="BP38" s="50">
        <f t="shared" si="36"/>
        <v>0.11510000000000002</v>
      </c>
      <c r="BQ38" s="50">
        <f>SUM(BQ30,BQ31,BQ32,BQ33,BQ34,BQ35,BQ36)</f>
        <v>0.11510000000000002</v>
      </c>
      <c r="BR38" s="275">
        <f>SUM(BR30,BR31,BR32,BR33,BR34,BR35,BR36)</f>
        <v>0.11322000000000002</v>
      </c>
      <c r="BS38" s="50">
        <f>SUM(BS30,BS31,BS32,BS33,BS34,BS35,BS36)</f>
        <v>0.11321000000000002</v>
      </c>
      <c r="BT38" s="50">
        <f t="shared" ref="BT38:BU38" si="37">SUM(BT30,BT31,BT32,BT33,BT34,BT35,BT36)</f>
        <v>0.11318000000000002</v>
      </c>
      <c r="BU38" s="50">
        <f t="shared" si="37"/>
        <v>0.11319000000000003</v>
      </c>
      <c r="BV38" s="50">
        <f t="shared" ref="BV38:BW38" si="38">SUM(BV30,BV31,BV32,BV33,BV34,BV35,BV36)</f>
        <v>0.11509000000000001</v>
      </c>
      <c r="BW38" s="49">
        <f t="shared" si="38"/>
        <v>0.11510000000000001</v>
      </c>
      <c r="BX38" s="50">
        <f t="shared" ref="BX38:BY38" si="39">SUM(BX30,BX31,BX32,BX33,BX34,BX35,BX36)</f>
        <v>0.11509000000000001</v>
      </c>
      <c r="BY38" s="50">
        <f t="shared" si="39"/>
        <v>0.12497</v>
      </c>
      <c r="BZ38" s="275">
        <f t="shared" ref="BZ38:CB38" si="40">SUM(BZ30,BZ31,BZ32,BZ33,BZ34,BZ35,BZ36)</f>
        <v>0.12501000000000001</v>
      </c>
      <c r="CA38" s="50">
        <f t="shared" si="40"/>
        <v>0.12501000000000001</v>
      </c>
      <c r="CB38" s="50">
        <f t="shared" si="40"/>
        <v>0.12503</v>
      </c>
      <c r="CC38" s="50">
        <f t="shared" ref="CC38" si="41">SUM(CC30,CC31,CC32,CC33,CC34,CC35,CC36)</f>
        <v>0.13470000000000001</v>
      </c>
    </row>
    <row r="39" spans="1:81" ht="13.5">
      <c r="BG39" s="92"/>
      <c r="BJ39" s="274"/>
      <c r="BO39" s="92"/>
      <c r="BR39" s="274"/>
      <c r="BS39" s="3"/>
      <c r="BW39" s="92"/>
      <c r="BZ39" s="274"/>
    </row>
    <row r="40" spans="1:81" s="5" customFormat="1" ht="11.25" customHeight="1">
      <c r="A40" s="391" t="s">
        <v>110</v>
      </c>
      <c r="B40" s="391" t="s">
        <v>111</v>
      </c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0"/>
      <c r="T40" s="390"/>
      <c r="U40" s="390"/>
      <c r="V40" s="390"/>
      <c r="W40" s="390"/>
      <c r="X40" s="390"/>
      <c r="Y40" s="390"/>
      <c r="Z40" s="390"/>
      <c r="AA40" s="390"/>
      <c r="AB40" s="390"/>
      <c r="AC40" s="390"/>
      <c r="AD40" s="390"/>
      <c r="AE40" s="390"/>
      <c r="AF40" s="390"/>
      <c r="AG40" s="390"/>
      <c r="AH40" s="390"/>
      <c r="AI40" s="390"/>
      <c r="AJ40" s="390"/>
      <c r="AK40" s="390"/>
      <c r="AL40" s="390"/>
      <c r="AM40" s="390"/>
      <c r="AN40" s="390"/>
      <c r="AO40" s="390"/>
      <c r="AP40" s="390"/>
      <c r="AQ40" s="435"/>
      <c r="AR40" s="435"/>
      <c r="AS40" s="435"/>
      <c r="AT40" s="435"/>
      <c r="AU40" s="447"/>
      <c r="AV40" s="447"/>
      <c r="AW40" s="447"/>
      <c r="AX40" s="395"/>
      <c r="AY40" s="447"/>
      <c r="AZ40" s="447"/>
      <c r="BA40" s="447"/>
      <c r="BB40" s="395"/>
      <c r="BC40" s="445">
        <v>2020</v>
      </c>
      <c r="BD40" s="446"/>
      <c r="BE40" s="446"/>
      <c r="BF40" s="395"/>
      <c r="BG40" s="445">
        <v>2021</v>
      </c>
      <c r="BH40" s="446"/>
      <c r="BI40" s="446"/>
      <c r="BJ40" s="397"/>
      <c r="BK40" s="446">
        <v>2022</v>
      </c>
      <c r="BL40" s="446"/>
      <c r="BM40" s="446"/>
      <c r="BN40" s="395"/>
      <c r="BO40" s="445">
        <v>2023</v>
      </c>
      <c r="BP40" s="446"/>
      <c r="BQ40" s="446"/>
      <c r="BR40" s="397"/>
      <c r="BS40" s="446">
        <v>2024</v>
      </c>
      <c r="BT40" s="446"/>
      <c r="BU40" s="446"/>
      <c r="BV40" s="395"/>
      <c r="BW40" s="445">
        <v>2025</v>
      </c>
      <c r="BX40" s="446"/>
      <c r="BY40" s="446"/>
      <c r="BZ40" s="448"/>
      <c r="CA40" s="445">
        <v>2026</v>
      </c>
      <c r="CB40" s="446"/>
      <c r="CC40" s="388"/>
    </row>
    <row r="41" spans="1:81" s="5" customFormat="1" ht="11.25" customHeight="1">
      <c r="A41" s="392"/>
      <c r="B41" s="392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48"/>
      <c r="AB41" s="348"/>
      <c r="AC41" s="348"/>
      <c r="AD41" s="316"/>
      <c r="AE41" s="348"/>
      <c r="AF41" s="348"/>
      <c r="AG41" s="348"/>
      <c r="AH41" s="348"/>
      <c r="AI41" s="348"/>
      <c r="AJ41" s="348"/>
      <c r="AK41" s="348"/>
      <c r="AL41" s="348"/>
      <c r="AM41" s="348"/>
      <c r="AN41" s="348"/>
      <c r="AO41" s="348"/>
      <c r="AP41" s="348"/>
      <c r="AQ41" s="348"/>
      <c r="AR41" s="348"/>
      <c r="AS41" s="348"/>
      <c r="AT41" s="348"/>
      <c r="AU41" s="348"/>
      <c r="AV41" s="348"/>
      <c r="AW41" s="348"/>
      <c r="AX41" s="348"/>
      <c r="AY41" s="348"/>
      <c r="AZ41" s="348"/>
      <c r="BA41" s="348"/>
      <c r="BB41" s="348"/>
      <c r="BC41" s="10" t="s">
        <v>6</v>
      </c>
      <c r="BD41" s="10" t="s">
        <v>7</v>
      </c>
      <c r="BE41" s="10" t="s">
        <v>8</v>
      </c>
      <c r="BF41" s="10" t="s">
        <v>9</v>
      </c>
      <c r="BG41" s="11" t="s">
        <v>6</v>
      </c>
      <c r="BH41" s="10" t="s">
        <v>7</v>
      </c>
      <c r="BI41" s="10" t="s">
        <v>8</v>
      </c>
      <c r="BJ41" s="12" t="s">
        <v>9</v>
      </c>
      <c r="BK41" s="10" t="s">
        <v>6</v>
      </c>
      <c r="BL41" s="10" t="s">
        <v>7</v>
      </c>
      <c r="BM41" s="10" t="s">
        <v>8</v>
      </c>
      <c r="BN41" s="10" t="s">
        <v>9</v>
      </c>
      <c r="BO41" s="11" t="s">
        <v>6</v>
      </c>
      <c r="BP41" s="10" t="s">
        <v>7</v>
      </c>
      <c r="BQ41" s="10" t="s">
        <v>8</v>
      </c>
      <c r="BR41" s="12" t="s">
        <v>9</v>
      </c>
      <c r="BS41" s="10" t="s">
        <v>6</v>
      </c>
      <c r="BT41" s="10" t="s">
        <v>7</v>
      </c>
      <c r="BU41" s="10" t="s">
        <v>8</v>
      </c>
      <c r="BV41" s="10" t="s">
        <v>9</v>
      </c>
      <c r="BW41" s="11" t="s">
        <v>6</v>
      </c>
      <c r="BX41" s="10" t="s">
        <v>7</v>
      </c>
      <c r="BY41" s="10" t="s">
        <v>8</v>
      </c>
      <c r="BZ41" s="12" t="s">
        <v>9</v>
      </c>
      <c r="CA41" s="10" t="s">
        <v>6</v>
      </c>
      <c r="CB41" s="10" t="s">
        <v>7</v>
      </c>
      <c r="CC41" s="10" t="s">
        <v>7</v>
      </c>
    </row>
    <row r="42" spans="1:81" ht="13.5">
      <c r="BG42" s="92"/>
      <c r="BJ42" s="274"/>
      <c r="BO42" s="92"/>
      <c r="BR42" s="274"/>
      <c r="BS42" s="3"/>
      <c r="BW42" s="92"/>
      <c r="BZ42" s="274"/>
    </row>
    <row r="43" spans="1:81" s="19" customFormat="1" ht="12" thickBot="1">
      <c r="A43" s="18" t="s">
        <v>12</v>
      </c>
      <c r="B43" s="18" t="s">
        <v>13</v>
      </c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13"/>
      <c r="BD43" s="13"/>
      <c r="BE43" s="13"/>
      <c r="BF43" s="13"/>
      <c r="BG43" s="16"/>
      <c r="BH43" s="13"/>
      <c r="BI43" s="13"/>
      <c r="BJ43" s="17"/>
      <c r="BK43" s="13"/>
      <c r="BL43" s="13"/>
      <c r="BM43" s="13"/>
      <c r="BN43" s="13"/>
      <c r="BO43" s="16"/>
      <c r="BP43" s="13"/>
      <c r="BQ43" s="13"/>
      <c r="BR43" s="17"/>
      <c r="BS43" s="13"/>
      <c r="BT43" s="230"/>
      <c r="BU43" s="230"/>
      <c r="BV43" s="230"/>
      <c r="BW43" s="16"/>
      <c r="BX43" s="230"/>
      <c r="BY43" s="230"/>
      <c r="BZ43" s="277"/>
      <c r="CA43" s="230"/>
      <c r="CB43" s="230"/>
      <c r="CC43" s="230"/>
    </row>
    <row r="44" spans="1:81" s="21" customFormat="1" ht="23.25" thickBot="1">
      <c r="A44" s="20" t="s">
        <v>107</v>
      </c>
      <c r="B44" s="704" t="s">
        <v>15</v>
      </c>
      <c r="C44" s="504"/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  <c r="AG44" s="504"/>
      <c r="AH44" s="504"/>
      <c r="AI44" s="504"/>
      <c r="AJ44" s="504"/>
      <c r="AK44" s="504"/>
      <c r="AL44" s="504"/>
      <c r="AM44" s="504"/>
      <c r="AN44" s="504"/>
      <c r="AO44" s="504"/>
      <c r="AP44" s="504"/>
      <c r="AQ44" s="504"/>
      <c r="AR44" s="504"/>
      <c r="AS44" s="504"/>
      <c r="AT44" s="504"/>
      <c r="AU44" s="504"/>
      <c r="AV44" s="504"/>
      <c r="AW44" s="504"/>
      <c r="AX44" s="504"/>
      <c r="AY44" s="504"/>
      <c r="AZ44" s="504"/>
      <c r="BA44" s="504"/>
      <c r="BB44" s="504"/>
      <c r="BC44" s="705">
        <f t="shared" ref="BC44:BP44" si="42">SUM(BC45:BC47)</f>
        <v>14340</v>
      </c>
      <c r="BD44" s="705">
        <f t="shared" si="42"/>
        <v>16043</v>
      </c>
      <c r="BE44" s="705">
        <f t="shared" si="42"/>
        <v>15987</v>
      </c>
      <c r="BF44" s="705">
        <f t="shared" si="42"/>
        <v>17114</v>
      </c>
      <c r="BG44" s="706">
        <f t="shared" si="42"/>
        <v>17198</v>
      </c>
      <c r="BH44" s="707">
        <f t="shared" si="42"/>
        <v>17417</v>
      </c>
      <c r="BI44" s="707">
        <f t="shared" si="42"/>
        <v>17531</v>
      </c>
      <c r="BJ44" s="708">
        <f t="shared" si="42"/>
        <v>16661</v>
      </c>
      <c r="BK44" s="707">
        <f t="shared" si="42"/>
        <v>16375</v>
      </c>
      <c r="BL44" s="707">
        <f t="shared" si="42"/>
        <v>15741</v>
      </c>
      <c r="BM44" s="707">
        <f t="shared" si="42"/>
        <v>16172</v>
      </c>
      <c r="BN44" s="707">
        <f t="shared" si="42"/>
        <v>17823</v>
      </c>
      <c r="BO44" s="706">
        <f t="shared" si="42"/>
        <v>17787</v>
      </c>
      <c r="BP44" s="707">
        <f t="shared" si="42"/>
        <v>17876</v>
      </c>
      <c r="BQ44" s="707">
        <f>SUM(BQ45:BQ47)</f>
        <v>17786</v>
      </c>
      <c r="BR44" s="708">
        <f>SUM(BR45:BR47)</f>
        <v>19052</v>
      </c>
      <c r="BS44" s="707">
        <f>SUM(BS45:BS47)</f>
        <v>19243</v>
      </c>
      <c r="BT44" s="707">
        <f t="shared" ref="BT44:BU44" si="43">SUM(BT45:BT47)</f>
        <v>18338</v>
      </c>
      <c r="BU44" s="707">
        <f t="shared" si="43"/>
        <v>18255</v>
      </c>
      <c r="BV44" s="707">
        <f t="shared" ref="BV44:BW44" si="44">SUM(BV45:BV47)</f>
        <v>19660</v>
      </c>
      <c r="BW44" s="706">
        <f t="shared" si="44"/>
        <v>19451</v>
      </c>
      <c r="BX44" s="707">
        <f t="shared" ref="BX44:BY44" si="45">SUM(BX45:BX47)</f>
        <v>19384</v>
      </c>
      <c r="BY44" s="707">
        <f t="shared" si="45"/>
        <v>19037</v>
      </c>
      <c r="BZ44" s="708">
        <f t="shared" ref="BZ44:CB44" si="46">SUM(BZ45:BZ47)</f>
        <v>20521</v>
      </c>
      <c r="CA44" s="707">
        <f t="shared" si="46"/>
        <v>20801</v>
      </c>
      <c r="CB44" s="707">
        <f t="shared" si="46"/>
        <v>21392</v>
      </c>
      <c r="CC44" s="707">
        <f t="shared" ref="CC44" si="47">SUM(CC45:CC47)</f>
        <v>21124</v>
      </c>
    </row>
    <row r="45" spans="1:81" s="21" customFormat="1" ht="11.25">
      <c r="A45" s="22" t="s">
        <v>16</v>
      </c>
      <c r="B45" s="709" t="s">
        <v>17</v>
      </c>
      <c r="C45" s="483"/>
      <c r="D45" s="483"/>
      <c r="E45" s="483"/>
      <c r="F45" s="483"/>
      <c r="G45" s="483"/>
      <c r="H45" s="483"/>
      <c r="I45" s="483"/>
      <c r="J45" s="483"/>
      <c r="K45" s="483"/>
      <c r="L45" s="483"/>
      <c r="M45" s="483"/>
      <c r="N45" s="483"/>
      <c r="O45" s="483"/>
      <c r="P45" s="483"/>
      <c r="Q45" s="483"/>
      <c r="R45" s="483"/>
      <c r="S45" s="497"/>
      <c r="T45" s="497"/>
      <c r="U45" s="497"/>
      <c r="V45" s="497"/>
      <c r="W45" s="497"/>
      <c r="X45" s="497"/>
      <c r="Y45" s="497"/>
      <c r="Z45" s="497"/>
      <c r="AA45" s="497"/>
      <c r="AB45" s="497"/>
      <c r="AC45" s="497"/>
      <c r="AD45" s="497"/>
      <c r="AE45" s="497"/>
      <c r="AF45" s="497"/>
      <c r="AG45" s="497"/>
      <c r="AH45" s="497"/>
      <c r="AI45" s="497"/>
      <c r="AJ45" s="497"/>
      <c r="AK45" s="497"/>
      <c r="AL45" s="497"/>
      <c r="AM45" s="497"/>
      <c r="AN45" s="497"/>
      <c r="AO45" s="497"/>
      <c r="AP45" s="497"/>
      <c r="AQ45" s="497"/>
      <c r="AR45" s="497"/>
      <c r="AS45" s="497"/>
      <c r="AT45" s="497"/>
      <c r="AU45" s="497"/>
      <c r="AV45" s="497"/>
      <c r="AW45" s="497"/>
      <c r="AX45" s="497"/>
      <c r="AY45" s="497"/>
      <c r="AZ45" s="497"/>
      <c r="BA45" s="497"/>
      <c r="BB45" s="497"/>
      <c r="BC45" s="514">
        <v>0</v>
      </c>
      <c r="BD45" s="514">
        <v>0</v>
      </c>
      <c r="BE45" s="514">
        <v>0</v>
      </c>
      <c r="BF45" s="514">
        <v>0</v>
      </c>
      <c r="BG45" s="499">
        <v>14881</v>
      </c>
      <c r="BH45" s="498">
        <v>15204</v>
      </c>
      <c r="BI45" s="498">
        <v>15297</v>
      </c>
      <c r="BJ45" s="500">
        <v>14934</v>
      </c>
      <c r="BK45" s="498">
        <v>14645</v>
      </c>
      <c r="BL45" s="498">
        <v>14042</v>
      </c>
      <c r="BM45" s="498">
        <v>14447</v>
      </c>
      <c r="BN45" s="498">
        <v>16166</v>
      </c>
      <c r="BO45" s="499">
        <v>16151</v>
      </c>
      <c r="BP45" s="498">
        <v>16318</v>
      </c>
      <c r="BQ45" s="498">
        <v>16164</v>
      </c>
      <c r="BR45" s="500">
        <v>17522</v>
      </c>
      <c r="BS45" s="498">
        <v>17774</v>
      </c>
      <c r="BT45" s="498">
        <v>16886</v>
      </c>
      <c r="BU45" s="498">
        <v>16837</v>
      </c>
      <c r="BV45" s="498">
        <v>18296</v>
      </c>
      <c r="BW45" s="499">
        <v>18211</v>
      </c>
      <c r="BX45" s="498">
        <v>18200</v>
      </c>
      <c r="BY45" s="498">
        <v>17921</v>
      </c>
      <c r="BZ45" s="500">
        <v>19485</v>
      </c>
      <c r="CA45" s="498">
        <v>18757</v>
      </c>
      <c r="CB45" s="498">
        <v>19420</v>
      </c>
      <c r="CC45" s="498">
        <v>19196</v>
      </c>
    </row>
    <row r="46" spans="1:81" s="21" customFormat="1" ht="11.25" hidden="1">
      <c r="A46" s="22" t="s">
        <v>108</v>
      </c>
      <c r="B46" s="709" t="s">
        <v>109</v>
      </c>
      <c r="C46" s="483"/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483"/>
      <c r="Q46" s="483"/>
      <c r="R46" s="483"/>
      <c r="S46" s="497"/>
      <c r="T46" s="497"/>
      <c r="U46" s="497"/>
      <c r="V46" s="497"/>
      <c r="W46" s="497"/>
      <c r="X46" s="497"/>
      <c r="Y46" s="497"/>
      <c r="Z46" s="497"/>
      <c r="AA46" s="497"/>
      <c r="AB46" s="497"/>
      <c r="AC46" s="497"/>
      <c r="AD46" s="497"/>
      <c r="AE46" s="497"/>
      <c r="AF46" s="497"/>
      <c r="AG46" s="497"/>
      <c r="AH46" s="497"/>
      <c r="AI46" s="497"/>
      <c r="AJ46" s="497"/>
      <c r="AK46" s="497"/>
      <c r="AL46" s="497"/>
      <c r="AM46" s="497"/>
      <c r="AN46" s="497"/>
      <c r="AO46" s="497"/>
      <c r="AP46" s="497"/>
      <c r="AQ46" s="497"/>
      <c r="AR46" s="497"/>
      <c r="AS46" s="497"/>
      <c r="AT46" s="497"/>
      <c r="AU46" s="497"/>
      <c r="AV46" s="497"/>
      <c r="AW46" s="497"/>
      <c r="AX46" s="497"/>
      <c r="AY46" s="497"/>
      <c r="AZ46" s="497"/>
      <c r="BA46" s="497"/>
      <c r="BB46" s="497"/>
      <c r="BC46" s="514"/>
      <c r="BD46" s="514"/>
      <c r="BE46" s="514"/>
      <c r="BF46" s="514"/>
      <c r="BG46" s="499"/>
      <c r="BH46" s="498"/>
      <c r="BI46" s="498"/>
      <c r="BJ46" s="500"/>
      <c r="BK46" s="498"/>
      <c r="BL46" s="498"/>
      <c r="BM46" s="498"/>
      <c r="BN46" s="498"/>
      <c r="BO46" s="499"/>
      <c r="BP46" s="498"/>
      <c r="BQ46" s="498"/>
      <c r="BR46" s="500"/>
      <c r="BS46" s="498"/>
      <c r="BT46" s="498"/>
      <c r="BU46" s="498"/>
      <c r="BV46" s="498"/>
      <c r="BW46" s="499"/>
      <c r="BX46" s="498"/>
      <c r="BY46" s="498"/>
      <c r="BZ46" s="500"/>
      <c r="CA46" s="498"/>
      <c r="CB46" s="498"/>
      <c r="CC46" s="498"/>
    </row>
    <row r="47" spans="1:81" s="21" customFormat="1" ht="11.25">
      <c r="A47" s="22" t="s">
        <v>18</v>
      </c>
      <c r="B47" s="709" t="s">
        <v>19</v>
      </c>
      <c r="C47" s="483"/>
      <c r="D47" s="483"/>
      <c r="E47" s="483"/>
      <c r="F47" s="483"/>
      <c r="G47" s="483"/>
      <c r="H47" s="483"/>
      <c r="I47" s="483"/>
      <c r="J47" s="483"/>
      <c r="K47" s="483"/>
      <c r="L47" s="483"/>
      <c r="M47" s="483"/>
      <c r="N47" s="483"/>
      <c r="O47" s="483"/>
      <c r="P47" s="483"/>
      <c r="Q47" s="483"/>
      <c r="R47" s="483"/>
      <c r="S47" s="497"/>
      <c r="T47" s="497"/>
      <c r="U47" s="497"/>
      <c r="V47" s="497"/>
      <c r="W47" s="497"/>
      <c r="X47" s="497"/>
      <c r="Y47" s="497"/>
      <c r="Z47" s="497"/>
      <c r="AA47" s="497"/>
      <c r="AB47" s="497"/>
      <c r="AC47" s="497"/>
      <c r="AD47" s="497"/>
      <c r="AE47" s="497"/>
      <c r="AF47" s="497"/>
      <c r="AG47" s="497"/>
      <c r="AH47" s="497"/>
      <c r="AI47" s="497"/>
      <c r="AJ47" s="497"/>
      <c r="AK47" s="497"/>
      <c r="AL47" s="497"/>
      <c r="AM47" s="497"/>
      <c r="AN47" s="497"/>
      <c r="AO47" s="497"/>
      <c r="AP47" s="497"/>
      <c r="AQ47" s="497"/>
      <c r="AR47" s="497"/>
      <c r="AS47" s="497"/>
      <c r="AT47" s="497"/>
      <c r="AU47" s="497"/>
      <c r="AV47" s="497"/>
      <c r="AW47" s="497"/>
      <c r="AX47" s="497"/>
      <c r="AY47" s="497"/>
      <c r="AZ47" s="497"/>
      <c r="BA47" s="497"/>
      <c r="BB47" s="497"/>
      <c r="BC47" s="514">
        <v>14340</v>
      </c>
      <c r="BD47" s="514">
        <v>16043</v>
      </c>
      <c r="BE47" s="514">
        <v>15987</v>
      </c>
      <c r="BF47" s="514">
        <v>17114</v>
      </c>
      <c r="BG47" s="499">
        <v>2317</v>
      </c>
      <c r="BH47" s="498">
        <v>2213</v>
      </c>
      <c r="BI47" s="498">
        <v>2234</v>
      </c>
      <c r="BJ47" s="500">
        <v>1727</v>
      </c>
      <c r="BK47" s="498">
        <v>1730</v>
      </c>
      <c r="BL47" s="498">
        <v>1699</v>
      </c>
      <c r="BM47" s="498">
        <v>1725</v>
      </c>
      <c r="BN47" s="498">
        <v>1657</v>
      </c>
      <c r="BO47" s="499">
        <v>1636</v>
      </c>
      <c r="BP47" s="498">
        <v>1558</v>
      </c>
      <c r="BQ47" s="498">
        <v>1622</v>
      </c>
      <c r="BR47" s="500">
        <v>1530</v>
      </c>
      <c r="BS47" s="498">
        <v>1469</v>
      </c>
      <c r="BT47" s="498">
        <v>1452</v>
      </c>
      <c r="BU47" s="498">
        <v>1418</v>
      </c>
      <c r="BV47" s="498">
        <v>1364</v>
      </c>
      <c r="BW47" s="499">
        <v>1240</v>
      </c>
      <c r="BX47" s="498">
        <v>1184</v>
      </c>
      <c r="BY47" s="498">
        <v>1116</v>
      </c>
      <c r="BZ47" s="500">
        <v>1036</v>
      </c>
      <c r="CA47" s="498">
        <v>2044</v>
      </c>
      <c r="CB47" s="498">
        <v>1972</v>
      </c>
      <c r="CC47" s="498">
        <v>1928</v>
      </c>
    </row>
    <row r="48" spans="1:81" s="21" customFormat="1" ht="11.25">
      <c r="A48" s="22"/>
      <c r="B48" s="709"/>
      <c r="C48" s="497"/>
      <c r="D48" s="497"/>
      <c r="E48" s="497"/>
      <c r="F48" s="497"/>
      <c r="G48" s="497"/>
      <c r="H48" s="497"/>
      <c r="I48" s="497"/>
      <c r="J48" s="497"/>
      <c r="K48" s="497"/>
      <c r="L48" s="497"/>
      <c r="M48" s="497"/>
      <c r="N48" s="497"/>
      <c r="O48" s="497"/>
      <c r="P48" s="497"/>
      <c r="Q48" s="497"/>
      <c r="R48" s="497"/>
      <c r="S48" s="497"/>
      <c r="T48" s="497"/>
      <c r="U48" s="497"/>
      <c r="V48" s="497"/>
      <c r="W48" s="497"/>
      <c r="X48" s="497"/>
      <c r="Y48" s="497"/>
      <c r="Z48" s="497"/>
      <c r="AA48" s="497"/>
      <c r="AB48" s="497"/>
      <c r="AC48" s="497"/>
      <c r="AD48" s="497"/>
      <c r="AE48" s="497"/>
      <c r="AF48" s="497"/>
      <c r="AG48" s="497"/>
      <c r="AH48" s="497"/>
      <c r="AI48" s="497"/>
      <c r="AJ48" s="497"/>
      <c r="AK48" s="497"/>
      <c r="AL48" s="497"/>
      <c r="AM48" s="497"/>
      <c r="AN48" s="497"/>
      <c r="AO48" s="497"/>
      <c r="AP48" s="497"/>
      <c r="AQ48" s="497"/>
      <c r="AR48" s="497"/>
      <c r="AS48" s="497"/>
      <c r="AT48" s="497"/>
      <c r="AU48" s="497"/>
      <c r="AV48" s="497"/>
      <c r="AW48" s="497"/>
      <c r="AX48" s="497"/>
      <c r="AY48" s="497"/>
      <c r="AZ48" s="497"/>
      <c r="BA48" s="497"/>
      <c r="BB48" s="497"/>
      <c r="BC48" s="514"/>
      <c r="BD48" s="514"/>
      <c r="BE48" s="514"/>
      <c r="BF48" s="514"/>
      <c r="BG48" s="712"/>
      <c r="BH48" s="498"/>
      <c r="BI48" s="498"/>
      <c r="BJ48" s="500"/>
      <c r="BK48" s="713"/>
      <c r="BL48" s="498"/>
      <c r="BM48" s="498"/>
      <c r="BN48" s="498"/>
      <c r="BO48" s="712"/>
      <c r="BP48" s="498"/>
      <c r="BQ48" s="498"/>
      <c r="BR48" s="500"/>
      <c r="BS48" s="498"/>
      <c r="BT48" s="731"/>
      <c r="BU48" s="731"/>
      <c r="BV48" s="731"/>
      <c r="BW48" s="499"/>
      <c r="BX48" s="731"/>
      <c r="BY48" s="731"/>
      <c r="BZ48" s="732"/>
      <c r="CA48" s="731"/>
      <c r="CB48" s="731"/>
      <c r="CC48" s="731"/>
    </row>
    <row r="49" spans="1:81" s="21" customFormat="1" ht="11.25">
      <c r="A49" s="22"/>
      <c r="B49" s="22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5"/>
      <c r="AC49" s="375"/>
      <c r="AD49" s="375"/>
      <c r="AE49" s="375"/>
      <c r="AF49" s="375"/>
      <c r="AG49" s="375"/>
      <c r="AH49" s="375"/>
      <c r="AI49" s="375"/>
      <c r="AJ49" s="375"/>
      <c r="AK49" s="375"/>
      <c r="AL49" s="375"/>
      <c r="AM49" s="375"/>
      <c r="AN49" s="375"/>
      <c r="AO49" s="375"/>
      <c r="AP49" s="375"/>
      <c r="AQ49" s="375"/>
      <c r="AR49" s="375"/>
      <c r="AS49" s="375"/>
      <c r="AT49" s="375"/>
      <c r="AU49" s="375"/>
      <c r="AV49" s="375"/>
      <c r="AW49" s="375"/>
      <c r="AX49" s="375"/>
      <c r="AY49" s="375"/>
      <c r="AZ49" s="375"/>
      <c r="BA49" s="375"/>
      <c r="BB49" s="375"/>
      <c r="BC49" s="24"/>
      <c r="BD49" s="24"/>
      <c r="BE49" s="24"/>
      <c r="BF49" s="24"/>
      <c r="BG49" s="281"/>
      <c r="BH49" s="282"/>
      <c r="BI49" s="282"/>
      <c r="BJ49" s="283"/>
      <c r="BK49" s="282"/>
      <c r="BL49" s="282"/>
      <c r="BM49" s="282"/>
      <c r="BN49" s="282"/>
      <c r="BO49" s="281"/>
      <c r="BP49" s="282"/>
      <c r="BQ49" s="282"/>
      <c r="BR49" s="283"/>
      <c r="BS49" s="282"/>
      <c r="BT49" s="282"/>
      <c r="BU49" s="282"/>
      <c r="BV49" s="282"/>
      <c r="BW49" s="281"/>
      <c r="BX49" s="282"/>
      <c r="BY49" s="282"/>
      <c r="BZ49" s="283"/>
      <c r="CA49" s="282"/>
      <c r="CB49" s="282"/>
      <c r="CC49" s="282"/>
    </row>
    <row r="50" spans="1:81" s="19" customFormat="1" ht="21" customHeight="1" thickBot="1">
      <c r="A50" s="18" t="s">
        <v>20</v>
      </c>
      <c r="B50" s="18" t="s">
        <v>21</v>
      </c>
      <c r="C50" s="376"/>
      <c r="D50" s="376"/>
      <c r="E50" s="376"/>
      <c r="F50" s="376"/>
      <c r="G50" s="376"/>
      <c r="H50" s="376"/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7"/>
      <c r="T50" s="377"/>
      <c r="U50" s="377"/>
      <c r="V50" s="377"/>
      <c r="W50" s="377"/>
      <c r="X50" s="377"/>
      <c r="Y50" s="377"/>
      <c r="Z50" s="377"/>
      <c r="AA50" s="377"/>
      <c r="AB50" s="377"/>
      <c r="AC50" s="377"/>
      <c r="AD50" s="377"/>
      <c r="AE50" s="377"/>
      <c r="AF50" s="377"/>
      <c r="AG50" s="377"/>
      <c r="AH50" s="377"/>
      <c r="AI50" s="377"/>
      <c r="AJ50" s="377"/>
      <c r="AK50" s="377"/>
      <c r="AL50" s="377"/>
      <c r="AM50" s="377"/>
      <c r="AN50" s="377"/>
      <c r="AO50" s="377"/>
      <c r="AP50" s="377"/>
      <c r="AQ50" s="377"/>
      <c r="AR50" s="377"/>
      <c r="AS50" s="377"/>
      <c r="AT50" s="377"/>
      <c r="AU50" s="377"/>
      <c r="AV50" s="377"/>
      <c r="AW50" s="377"/>
      <c r="AX50" s="377"/>
      <c r="AY50" s="377"/>
      <c r="AZ50" s="377"/>
      <c r="BA50" s="377"/>
      <c r="BB50" s="377"/>
      <c r="BC50" s="26"/>
      <c r="BD50" s="26"/>
      <c r="BE50" s="26"/>
      <c r="BF50" s="26"/>
      <c r="BG50" s="284"/>
      <c r="BH50" s="285"/>
      <c r="BI50" s="285"/>
      <c r="BJ50" s="286"/>
      <c r="BK50" s="285"/>
      <c r="BL50" s="285"/>
      <c r="BM50" s="285"/>
      <c r="BN50" s="285"/>
      <c r="BO50" s="284"/>
      <c r="BP50" s="285"/>
      <c r="BQ50" s="285"/>
      <c r="BR50" s="286"/>
      <c r="BS50" s="285"/>
      <c r="BT50" s="287"/>
      <c r="BU50" s="287"/>
      <c r="BV50" s="287"/>
      <c r="BW50" s="284"/>
      <c r="BX50" s="287"/>
      <c r="BY50" s="287"/>
      <c r="BZ50" s="288"/>
      <c r="CA50" s="287"/>
      <c r="CB50" s="287"/>
      <c r="CC50" s="287"/>
    </row>
    <row r="51" spans="1:81" s="21" customFormat="1" ht="23.25" thickBot="1">
      <c r="A51" s="20" t="s">
        <v>32</v>
      </c>
      <c r="B51" s="715" t="s">
        <v>33</v>
      </c>
      <c r="C51" s="504"/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  <c r="AG51" s="504"/>
      <c r="AH51" s="504"/>
      <c r="AI51" s="504"/>
      <c r="AJ51" s="504"/>
      <c r="AK51" s="504"/>
      <c r="AL51" s="504"/>
      <c r="AM51" s="504"/>
      <c r="AN51" s="504"/>
      <c r="AO51" s="504"/>
      <c r="AP51" s="504"/>
      <c r="AQ51" s="504"/>
      <c r="AR51" s="504"/>
      <c r="AS51" s="504"/>
      <c r="AT51" s="504"/>
      <c r="AU51" s="504"/>
      <c r="AV51" s="504"/>
      <c r="AW51" s="504"/>
      <c r="AX51" s="504"/>
      <c r="AY51" s="504"/>
      <c r="AZ51" s="504"/>
      <c r="BA51" s="504"/>
      <c r="BB51" s="504"/>
      <c r="BC51" s="716">
        <f t="shared" ref="BC51:BS51" si="48">SUM(BC52,BC53:BC56)</f>
        <v>885</v>
      </c>
      <c r="BD51" s="716">
        <f t="shared" si="48"/>
        <v>853</v>
      </c>
      <c r="BE51" s="716">
        <f t="shared" si="48"/>
        <v>872</v>
      </c>
      <c r="BF51" s="716">
        <f t="shared" si="48"/>
        <v>900</v>
      </c>
      <c r="BG51" s="717">
        <f t="shared" si="48"/>
        <v>6836</v>
      </c>
      <c r="BH51" s="718">
        <f t="shared" si="48"/>
        <v>7016</v>
      </c>
      <c r="BI51" s="718">
        <f t="shared" si="48"/>
        <v>7402</v>
      </c>
      <c r="BJ51" s="719">
        <f t="shared" si="48"/>
        <v>7801</v>
      </c>
      <c r="BK51" s="718">
        <f t="shared" si="48"/>
        <v>7997</v>
      </c>
      <c r="BL51" s="718">
        <f t="shared" si="48"/>
        <v>8012</v>
      </c>
      <c r="BM51" s="718">
        <f t="shared" si="48"/>
        <v>8267</v>
      </c>
      <c r="BN51" s="718">
        <f t="shared" si="48"/>
        <v>7993</v>
      </c>
      <c r="BO51" s="717">
        <f t="shared" si="48"/>
        <v>7958</v>
      </c>
      <c r="BP51" s="718">
        <f t="shared" si="48"/>
        <v>7734</v>
      </c>
      <c r="BQ51" s="718">
        <f t="shared" si="48"/>
        <v>7846</v>
      </c>
      <c r="BR51" s="719">
        <f t="shared" si="48"/>
        <v>8132</v>
      </c>
      <c r="BS51" s="718">
        <f t="shared" si="48"/>
        <v>8614</v>
      </c>
      <c r="BT51" s="718">
        <f t="shared" ref="BT51:BU51" si="49">SUM(BT52,BT53:BT56)</f>
        <v>8993</v>
      </c>
      <c r="BU51" s="718">
        <f t="shared" si="49"/>
        <v>9257</v>
      </c>
      <c r="BV51" s="718">
        <f t="shared" ref="BV51:BW51" si="50">SUM(BV52,BV53:BV56)</f>
        <v>9563</v>
      </c>
      <c r="BW51" s="717">
        <f t="shared" si="50"/>
        <v>8737</v>
      </c>
      <c r="BX51" s="718">
        <f t="shared" ref="BX51:BY51" si="51">SUM(BX52,BX53:BX56)</f>
        <v>8959</v>
      </c>
      <c r="BY51" s="718">
        <f t="shared" si="51"/>
        <v>9303</v>
      </c>
      <c r="BZ51" s="719">
        <f t="shared" ref="BZ51:CB51" si="52">SUM(BZ52,BZ53:BZ56)</f>
        <v>9520</v>
      </c>
      <c r="CA51" s="718">
        <f t="shared" si="52"/>
        <v>9579</v>
      </c>
      <c r="CB51" s="718">
        <f t="shared" si="52"/>
        <v>9719</v>
      </c>
      <c r="CC51" s="718">
        <f t="shared" ref="CC51" si="53">SUM(CC52,CC53:CC56)</f>
        <v>9878</v>
      </c>
    </row>
    <row r="52" spans="1:81" s="21" customFormat="1" ht="11.25">
      <c r="A52" s="22" t="s">
        <v>22</v>
      </c>
      <c r="B52" s="709" t="s">
        <v>23</v>
      </c>
      <c r="C52" s="483"/>
      <c r="D52" s="483"/>
      <c r="E52" s="483"/>
      <c r="F52" s="483"/>
      <c r="G52" s="483"/>
      <c r="H52" s="483"/>
      <c r="I52" s="483"/>
      <c r="J52" s="483"/>
      <c r="K52" s="483"/>
      <c r="L52" s="483"/>
      <c r="M52" s="483"/>
      <c r="N52" s="483"/>
      <c r="O52" s="483"/>
      <c r="P52" s="483"/>
      <c r="Q52" s="483"/>
      <c r="R52" s="483"/>
      <c r="S52" s="497"/>
      <c r="T52" s="497"/>
      <c r="U52" s="497"/>
      <c r="V52" s="497"/>
      <c r="W52" s="497"/>
      <c r="X52" s="497"/>
      <c r="Y52" s="497"/>
      <c r="Z52" s="497"/>
      <c r="AA52" s="497"/>
      <c r="AB52" s="497"/>
      <c r="AC52" s="497"/>
      <c r="AD52" s="497"/>
      <c r="AE52" s="497"/>
      <c r="AF52" s="497"/>
      <c r="AG52" s="497"/>
      <c r="AH52" s="497"/>
      <c r="AI52" s="497"/>
      <c r="AJ52" s="497"/>
      <c r="AK52" s="497"/>
      <c r="AL52" s="497"/>
      <c r="AM52" s="497"/>
      <c r="AN52" s="497"/>
      <c r="AO52" s="497"/>
      <c r="AP52" s="497"/>
      <c r="AQ52" s="497"/>
      <c r="AR52" s="497"/>
      <c r="AS52" s="497"/>
      <c r="AT52" s="497"/>
      <c r="AU52" s="497"/>
      <c r="AV52" s="497"/>
      <c r="AW52" s="497"/>
      <c r="AX52" s="497"/>
      <c r="AY52" s="497"/>
      <c r="AZ52" s="497"/>
      <c r="BA52" s="497"/>
      <c r="BB52" s="497"/>
      <c r="BC52" s="514" t="b">
        <v>1</v>
      </c>
      <c r="BD52" s="514" t="b">
        <v>1</v>
      </c>
      <c r="BE52" s="514" t="b">
        <v>1</v>
      </c>
      <c r="BF52" s="514" t="b">
        <v>1</v>
      </c>
      <c r="BG52" s="499">
        <v>5992</v>
      </c>
      <c r="BH52" s="498">
        <v>6141</v>
      </c>
      <c r="BI52" s="498">
        <v>6517</v>
      </c>
      <c r="BJ52" s="500">
        <v>6848</v>
      </c>
      <c r="BK52" s="498">
        <v>7072</v>
      </c>
      <c r="BL52" s="498">
        <v>7061</v>
      </c>
      <c r="BM52" s="498">
        <v>7290</v>
      </c>
      <c r="BN52" s="498">
        <v>6920</v>
      </c>
      <c r="BO52" s="499">
        <v>6906</v>
      </c>
      <c r="BP52" s="498">
        <v>6681</v>
      </c>
      <c r="BQ52" s="498">
        <v>6772</v>
      </c>
      <c r="BR52" s="500">
        <v>6840</v>
      </c>
      <c r="BS52" s="498">
        <v>7284</v>
      </c>
      <c r="BT52" s="498">
        <v>7702</v>
      </c>
      <c r="BU52" s="498">
        <v>7968</v>
      </c>
      <c r="BV52" s="498">
        <v>8063</v>
      </c>
      <c r="BW52" s="499">
        <v>7495</v>
      </c>
      <c r="BX52" s="498">
        <v>7729</v>
      </c>
      <c r="BY52" s="498">
        <v>8037</v>
      </c>
      <c r="BZ52" s="500">
        <v>8130</v>
      </c>
      <c r="CA52" s="498">
        <v>8220</v>
      </c>
      <c r="CB52" s="498">
        <v>8353</v>
      </c>
      <c r="CC52" s="498">
        <v>8482</v>
      </c>
    </row>
    <row r="53" spans="1:81" s="21" customFormat="1" ht="11.25">
      <c r="A53" s="22" t="s">
        <v>24</v>
      </c>
      <c r="B53" s="709" t="s">
        <v>25</v>
      </c>
      <c r="C53" s="483"/>
      <c r="D53" s="483"/>
      <c r="E53" s="483"/>
      <c r="F53" s="483"/>
      <c r="G53" s="483"/>
      <c r="H53" s="483"/>
      <c r="I53" s="483"/>
      <c r="J53" s="483"/>
      <c r="K53" s="483"/>
      <c r="L53" s="483"/>
      <c r="M53" s="483"/>
      <c r="N53" s="483"/>
      <c r="O53" s="483"/>
      <c r="P53" s="483"/>
      <c r="Q53" s="483"/>
      <c r="R53" s="483"/>
      <c r="S53" s="497"/>
      <c r="T53" s="497"/>
      <c r="U53" s="497"/>
      <c r="V53" s="497"/>
      <c r="W53" s="497"/>
      <c r="X53" s="497"/>
      <c r="Y53" s="497"/>
      <c r="Z53" s="497"/>
      <c r="AA53" s="497"/>
      <c r="AB53" s="497"/>
      <c r="AC53" s="497"/>
      <c r="AD53" s="497"/>
      <c r="AE53" s="497"/>
      <c r="AF53" s="497"/>
      <c r="AG53" s="497"/>
      <c r="AH53" s="497"/>
      <c r="AI53" s="497"/>
      <c r="AJ53" s="497"/>
      <c r="AK53" s="497"/>
      <c r="AL53" s="497"/>
      <c r="AM53" s="497"/>
      <c r="AN53" s="497"/>
      <c r="AO53" s="497"/>
      <c r="AP53" s="497"/>
      <c r="AQ53" s="497"/>
      <c r="AR53" s="497"/>
      <c r="AS53" s="497"/>
      <c r="AT53" s="497"/>
      <c r="AU53" s="497"/>
      <c r="AV53" s="497"/>
      <c r="AW53" s="497"/>
      <c r="AX53" s="497"/>
      <c r="AY53" s="497"/>
      <c r="AZ53" s="497"/>
      <c r="BA53" s="497"/>
      <c r="BB53" s="497"/>
      <c r="BC53" s="514">
        <v>64</v>
      </c>
      <c r="BD53" s="514">
        <v>68</v>
      </c>
      <c r="BE53" s="514">
        <v>78</v>
      </c>
      <c r="BF53" s="514">
        <v>61</v>
      </c>
      <c r="BG53" s="499">
        <v>62</v>
      </c>
      <c r="BH53" s="498">
        <v>92</v>
      </c>
      <c r="BI53" s="498">
        <v>102</v>
      </c>
      <c r="BJ53" s="500">
        <v>100</v>
      </c>
      <c r="BK53" s="498">
        <v>71</v>
      </c>
      <c r="BL53" s="498">
        <v>96</v>
      </c>
      <c r="BM53" s="498">
        <v>117</v>
      </c>
      <c r="BN53" s="498">
        <v>113</v>
      </c>
      <c r="BO53" s="499">
        <v>89</v>
      </c>
      <c r="BP53" s="498">
        <v>87</v>
      </c>
      <c r="BQ53" s="498">
        <v>112</v>
      </c>
      <c r="BR53" s="500">
        <v>108</v>
      </c>
      <c r="BS53" s="498">
        <v>146</v>
      </c>
      <c r="BT53" s="498">
        <v>104</v>
      </c>
      <c r="BU53" s="498">
        <v>103</v>
      </c>
      <c r="BV53" s="498">
        <v>98</v>
      </c>
      <c r="BW53" s="499">
        <v>108</v>
      </c>
      <c r="BX53" s="498">
        <v>95</v>
      </c>
      <c r="BY53" s="498">
        <v>126</v>
      </c>
      <c r="BZ53" s="500">
        <v>131</v>
      </c>
      <c r="CA53" s="498">
        <v>120</v>
      </c>
      <c r="CB53" s="498">
        <v>119</v>
      </c>
      <c r="CC53" s="498">
        <v>148</v>
      </c>
    </row>
    <row r="54" spans="1:81" s="21" customFormat="1" ht="11.25">
      <c r="A54" s="22" t="s">
        <v>26</v>
      </c>
      <c r="B54" s="709" t="s">
        <v>27</v>
      </c>
      <c r="C54" s="483"/>
      <c r="D54" s="483"/>
      <c r="E54" s="483"/>
      <c r="F54" s="483"/>
      <c r="G54" s="483"/>
      <c r="H54" s="483"/>
      <c r="I54" s="483"/>
      <c r="J54" s="483"/>
      <c r="K54" s="483"/>
      <c r="L54" s="483"/>
      <c r="M54" s="483"/>
      <c r="N54" s="483"/>
      <c r="O54" s="483"/>
      <c r="P54" s="483"/>
      <c r="Q54" s="483"/>
      <c r="R54" s="483"/>
      <c r="S54" s="497"/>
      <c r="T54" s="497"/>
      <c r="U54" s="497"/>
      <c r="V54" s="497"/>
      <c r="W54" s="497"/>
      <c r="X54" s="497"/>
      <c r="Y54" s="497"/>
      <c r="Z54" s="497"/>
      <c r="AA54" s="497"/>
      <c r="AB54" s="497"/>
      <c r="AC54" s="497"/>
      <c r="AD54" s="497"/>
      <c r="AE54" s="497"/>
      <c r="AF54" s="497"/>
      <c r="AG54" s="497"/>
      <c r="AH54" s="497"/>
      <c r="AI54" s="497"/>
      <c r="AJ54" s="497"/>
      <c r="AK54" s="497"/>
      <c r="AL54" s="497"/>
      <c r="AM54" s="497"/>
      <c r="AN54" s="497"/>
      <c r="AO54" s="497"/>
      <c r="AP54" s="497"/>
      <c r="AQ54" s="497"/>
      <c r="AR54" s="497"/>
      <c r="AS54" s="497"/>
      <c r="AT54" s="497"/>
      <c r="AU54" s="497"/>
      <c r="AV54" s="497"/>
      <c r="AW54" s="497"/>
      <c r="AX54" s="497"/>
      <c r="AY54" s="497"/>
      <c r="AZ54" s="497"/>
      <c r="BA54" s="497"/>
      <c r="BB54" s="497"/>
      <c r="BC54" s="514">
        <v>8</v>
      </c>
      <c r="BD54" s="514">
        <v>6</v>
      </c>
      <c r="BE54" s="514">
        <v>5</v>
      </c>
      <c r="BF54" s="514">
        <v>4</v>
      </c>
      <c r="BG54" s="499">
        <v>774</v>
      </c>
      <c r="BH54" s="498">
        <v>774</v>
      </c>
      <c r="BI54" s="498">
        <v>774</v>
      </c>
      <c r="BJ54" s="500">
        <v>844</v>
      </c>
      <c r="BK54" s="498">
        <v>844</v>
      </c>
      <c r="BL54" s="498">
        <v>844</v>
      </c>
      <c r="BM54" s="498">
        <v>844</v>
      </c>
      <c r="BN54" s="498">
        <v>953</v>
      </c>
      <c r="BO54" s="499">
        <v>953</v>
      </c>
      <c r="BP54" s="498">
        <v>953</v>
      </c>
      <c r="BQ54" s="498">
        <v>953</v>
      </c>
      <c r="BR54" s="500">
        <v>1175</v>
      </c>
      <c r="BS54" s="498">
        <v>1175</v>
      </c>
      <c r="BT54" s="498">
        <v>1175</v>
      </c>
      <c r="BU54" s="498">
        <v>1175</v>
      </c>
      <c r="BV54" s="498">
        <v>1391</v>
      </c>
      <c r="BW54" s="499">
        <v>1118</v>
      </c>
      <c r="BX54" s="498">
        <v>1118</v>
      </c>
      <c r="BY54" s="498">
        <v>1118</v>
      </c>
      <c r="BZ54" s="500">
        <v>1226</v>
      </c>
      <c r="CA54" s="498">
        <v>1226</v>
      </c>
      <c r="CB54" s="498">
        <v>1226</v>
      </c>
      <c r="CC54" s="498">
        <v>1226</v>
      </c>
    </row>
    <row r="55" spans="1:81" s="21" customFormat="1" ht="11.25">
      <c r="A55" s="22" t="s">
        <v>28</v>
      </c>
      <c r="B55" s="709" t="s">
        <v>29</v>
      </c>
      <c r="C55" s="483"/>
      <c r="D55" s="483"/>
      <c r="E55" s="483"/>
      <c r="F55" s="483"/>
      <c r="G55" s="483"/>
      <c r="H55" s="483"/>
      <c r="I55" s="483"/>
      <c r="J55" s="483"/>
      <c r="K55" s="483"/>
      <c r="L55" s="483"/>
      <c r="M55" s="483"/>
      <c r="N55" s="483"/>
      <c r="O55" s="483"/>
      <c r="P55" s="483"/>
      <c r="Q55" s="483"/>
      <c r="R55" s="483"/>
      <c r="S55" s="497"/>
      <c r="T55" s="497"/>
      <c r="U55" s="497"/>
      <c r="V55" s="497"/>
      <c r="W55" s="497"/>
      <c r="X55" s="497"/>
      <c r="Y55" s="497"/>
      <c r="Z55" s="497"/>
      <c r="AA55" s="497"/>
      <c r="AB55" s="497"/>
      <c r="AC55" s="497"/>
      <c r="AD55" s="497"/>
      <c r="AE55" s="497"/>
      <c r="AF55" s="497"/>
      <c r="AG55" s="497"/>
      <c r="AH55" s="497"/>
      <c r="AI55" s="497"/>
      <c r="AJ55" s="497"/>
      <c r="AK55" s="497"/>
      <c r="AL55" s="497"/>
      <c r="AM55" s="497"/>
      <c r="AN55" s="497"/>
      <c r="AO55" s="497"/>
      <c r="AP55" s="497"/>
      <c r="AQ55" s="497"/>
      <c r="AR55" s="497"/>
      <c r="AS55" s="497"/>
      <c r="AT55" s="497"/>
      <c r="AU55" s="497"/>
      <c r="AV55" s="497"/>
      <c r="AW55" s="497"/>
      <c r="AX55" s="497"/>
      <c r="AY55" s="497"/>
      <c r="AZ55" s="497"/>
      <c r="BA55" s="497"/>
      <c r="BB55" s="497"/>
      <c r="BC55" s="514">
        <v>64</v>
      </c>
      <c r="BD55" s="514">
        <v>68</v>
      </c>
      <c r="BE55" s="514">
        <v>78</v>
      </c>
      <c r="BF55" s="514">
        <v>61</v>
      </c>
      <c r="BG55" s="499">
        <v>8</v>
      </c>
      <c r="BH55" s="498">
        <v>9</v>
      </c>
      <c r="BI55" s="498">
        <v>9</v>
      </c>
      <c r="BJ55" s="500">
        <v>9</v>
      </c>
      <c r="BK55" s="498">
        <v>10</v>
      </c>
      <c r="BL55" s="498">
        <v>11</v>
      </c>
      <c r="BM55" s="498">
        <v>16</v>
      </c>
      <c r="BN55" s="498">
        <v>7</v>
      </c>
      <c r="BO55" s="499">
        <v>10</v>
      </c>
      <c r="BP55" s="498">
        <v>13</v>
      </c>
      <c r="BQ55" s="498">
        <v>9</v>
      </c>
      <c r="BR55" s="500">
        <v>9</v>
      </c>
      <c r="BS55" s="498">
        <v>9</v>
      </c>
      <c r="BT55" s="498">
        <v>12</v>
      </c>
      <c r="BU55" s="498">
        <v>11</v>
      </c>
      <c r="BV55" s="498">
        <v>11</v>
      </c>
      <c r="BW55" s="499">
        <v>16</v>
      </c>
      <c r="BX55" s="498">
        <v>17</v>
      </c>
      <c r="BY55" s="498">
        <v>22</v>
      </c>
      <c r="BZ55" s="500">
        <v>33</v>
      </c>
      <c r="CA55" s="498">
        <v>13</v>
      </c>
      <c r="CB55" s="498">
        <v>21</v>
      </c>
      <c r="CC55" s="498">
        <v>22</v>
      </c>
    </row>
    <row r="56" spans="1:81" s="21" customFormat="1" ht="11.25">
      <c r="A56" s="22" t="s">
        <v>30</v>
      </c>
      <c r="B56" s="709" t="s">
        <v>31</v>
      </c>
      <c r="C56" s="483"/>
      <c r="D56" s="483"/>
      <c r="E56" s="483"/>
      <c r="F56" s="483"/>
      <c r="G56" s="483"/>
      <c r="H56" s="483"/>
      <c r="I56" s="483"/>
      <c r="J56" s="483"/>
      <c r="K56" s="483"/>
      <c r="L56" s="483"/>
      <c r="M56" s="483"/>
      <c r="N56" s="483"/>
      <c r="O56" s="483"/>
      <c r="P56" s="483"/>
      <c r="Q56" s="483"/>
      <c r="R56" s="483"/>
      <c r="S56" s="497"/>
      <c r="T56" s="497"/>
      <c r="U56" s="497"/>
      <c r="V56" s="497"/>
      <c r="W56" s="497"/>
      <c r="X56" s="497"/>
      <c r="Y56" s="497"/>
      <c r="Z56" s="497"/>
      <c r="AA56" s="497"/>
      <c r="AB56" s="497"/>
      <c r="AC56" s="497"/>
      <c r="AD56" s="497"/>
      <c r="AE56" s="497"/>
      <c r="AF56" s="497"/>
      <c r="AG56" s="497"/>
      <c r="AH56" s="497"/>
      <c r="AI56" s="497"/>
      <c r="AJ56" s="497"/>
      <c r="AK56" s="497"/>
      <c r="AL56" s="497"/>
      <c r="AM56" s="497"/>
      <c r="AN56" s="497"/>
      <c r="AO56" s="497"/>
      <c r="AP56" s="497"/>
      <c r="AQ56" s="497"/>
      <c r="AR56" s="497"/>
      <c r="AS56" s="497"/>
      <c r="AT56" s="497"/>
      <c r="AU56" s="497"/>
      <c r="AV56" s="497"/>
      <c r="AW56" s="497"/>
      <c r="AX56" s="497"/>
      <c r="AY56" s="497"/>
      <c r="AZ56" s="497"/>
      <c r="BA56" s="497"/>
      <c r="BB56" s="497"/>
      <c r="BC56" s="514">
        <v>749</v>
      </c>
      <c r="BD56" s="514">
        <v>711</v>
      </c>
      <c r="BE56" s="514">
        <v>711</v>
      </c>
      <c r="BF56" s="514">
        <v>774</v>
      </c>
      <c r="BG56" s="499">
        <v>0</v>
      </c>
      <c r="BH56" s="498">
        <v>0</v>
      </c>
      <c r="BI56" s="498">
        <v>0</v>
      </c>
      <c r="BJ56" s="500">
        <v>0</v>
      </c>
      <c r="BK56" s="498">
        <v>0</v>
      </c>
      <c r="BL56" s="498">
        <v>0</v>
      </c>
      <c r="BM56" s="498">
        <v>0</v>
      </c>
      <c r="BN56" s="498">
        <v>0</v>
      </c>
      <c r="BO56" s="499">
        <v>0</v>
      </c>
      <c r="BP56" s="498">
        <v>0</v>
      </c>
      <c r="BQ56" s="498">
        <v>0</v>
      </c>
      <c r="BR56" s="500">
        <v>0</v>
      </c>
      <c r="BS56" s="498">
        <v>0</v>
      </c>
      <c r="BT56" s="498">
        <v>0</v>
      </c>
      <c r="BU56" s="498">
        <v>0</v>
      </c>
      <c r="BV56" s="498">
        <v>0</v>
      </c>
      <c r="BW56" s="499">
        <v>0</v>
      </c>
      <c r="BX56" s="498">
        <v>0</v>
      </c>
      <c r="BY56" s="498">
        <v>0</v>
      </c>
      <c r="BZ56" s="500">
        <v>0</v>
      </c>
      <c r="CA56" s="498">
        <v>0</v>
      </c>
      <c r="CB56" s="498">
        <v>0</v>
      </c>
      <c r="CC56" s="498">
        <v>0</v>
      </c>
    </row>
    <row r="57" spans="1:81" ht="13.5">
      <c r="BG57" s="92"/>
      <c r="BJ57" s="274"/>
      <c r="BO57" s="92"/>
      <c r="BR57" s="274"/>
      <c r="BS57" s="3"/>
      <c r="BW57" s="92"/>
      <c r="BZ57" s="274"/>
    </row>
    <row r="58" spans="1:81" s="21" customFormat="1" ht="11.25">
      <c r="A58" s="28" t="s">
        <v>34</v>
      </c>
      <c r="B58" s="28" t="s">
        <v>35</v>
      </c>
      <c r="C58" s="379"/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79"/>
      <c r="AE58" s="379"/>
      <c r="AF58" s="379"/>
      <c r="AG58" s="379"/>
      <c r="AH58" s="379"/>
      <c r="AI58" s="379"/>
      <c r="AJ58" s="379"/>
      <c r="AK58" s="379"/>
      <c r="AL58" s="379"/>
      <c r="AM58" s="379"/>
      <c r="AN58" s="379"/>
      <c r="AO58" s="379"/>
      <c r="AP58" s="379"/>
      <c r="AQ58" s="379"/>
      <c r="AR58" s="379"/>
      <c r="AS58" s="379"/>
      <c r="AT58" s="379"/>
      <c r="AU58" s="379"/>
      <c r="AV58" s="379"/>
      <c r="AW58" s="379"/>
      <c r="AX58" s="379"/>
      <c r="AY58" s="379"/>
      <c r="AZ58" s="379"/>
      <c r="BA58" s="379"/>
      <c r="BB58" s="379"/>
      <c r="BC58" s="30">
        <f t="shared" ref="BC58:CC58" si="54">BC59</f>
        <v>1.2963</v>
      </c>
      <c r="BD58" s="30">
        <f t="shared" si="54"/>
        <v>1.5045999999999999</v>
      </c>
      <c r="BE58" s="30">
        <f t="shared" si="54"/>
        <v>1.4666999999999999</v>
      </c>
      <c r="BF58" s="30">
        <f t="shared" si="54"/>
        <v>1.5212000000000001</v>
      </c>
      <c r="BG58" s="29">
        <f t="shared" si="54"/>
        <v>0.20130000000000001</v>
      </c>
      <c r="BH58" s="30">
        <f t="shared" si="54"/>
        <v>0.1986</v>
      </c>
      <c r="BI58" s="30">
        <f t="shared" si="54"/>
        <v>0.1895</v>
      </c>
      <c r="BJ58" s="31">
        <f t="shared" si="54"/>
        <v>0.1709</v>
      </c>
      <c r="BK58" s="30">
        <f t="shared" si="54"/>
        <v>0.1638</v>
      </c>
      <c r="BL58" s="30">
        <f t="shared" si="54"/>
        <v>0.15720000000000001</v>
      </c>
      <c r="BM58" s="30">
        <f t="shared" si="54"/>
        <v>0.1565</v>
      </c>
      <c r="BN58" s="30">
        <f t="shared" si="54"/>
        <v>0.1784</v>
      </c>
      <c r="BO58" s="29">
        <f t="shared" si="54"/>
        <v>0.17879999999999999</v>
      </c>
      <c r="BP58" s="30">
        <f t="shared" si="54"/>
        <v>0.18490000000000001</v>
      </c>
      <c r="BQ58" s="30">
        <f t="shared" si="54"/>
        <v>0.18140000000000001</v>
      </c>
      <c r="BR58" s="31">
        <f t="shared" si="54"/>
        <v>0.18740000000000001</v>
      </c>
      <c r="BS58" s="30">
        <f t="shared" si="54"/>
        <v>0.1787</v>
      </c>
      <c r="BT58" s="30">
        <f t="shared" si="54"/>
        <v>0.16309999999999999</v>
      </c>
      <c r="BU58" s="30">
        <f t="shared" si="54"/>
        <v>0.1578</v>
      </c>
      <c r="BV58" s="30">
        <f>BV59</f>
        <v>0.16450000000000001</v>
      </c>
      <c r="BW58" s="29">
        <f t="shared" si="54"/>
        <v>0.17810000000000001</v>
      </c>
      <c r="BX58" s="30">
        <f t="shared" si="54"/>
        <v>0.1731</v>
      </c>
      <c r="BY58" s="30">
        <f t="shared" si="54"/>
        <v>0.16370000000000001</v>
      </c>
      <c r="BZ58" s="31">
        <f t="shared" si="54"/>
        <v>0.1724</v>
      </c>
      <c r="CA58" s="30">
        <f t="shared" si="54"/>
        <v>0.17369999999999999</v>
      </c>
      <c r="CB58" s="30">
        <f t="shared" si="54"/>
        <v>0.17610000000000001</v>
      </c>
      <c r="CC58" s="30">
        <f t="shared" si="54"/>
        <v>0.1711</v>
      </c>
    </row>
    <row r="59" spans="1:81" s="37" customFormat="1" ht="11.25">
      <c r="A59" s="32" t="s">
        <v>36</v>
      </c>
      <c r="B59" s="33" t="s">
        <v>37</v>
      </c>
      <c r="C59" s="380"/>
      <c r="D59" s="380"/>
      <c r="E59" s="380"/>
      <c r="F59" s="380"/>
      <c r="G59" s="380"/>
      <c r="H59" s="380"/>
      <c r="I59" s="380"/>
      <c r="J59" s="380"/>
      <c r="K59" s="380"/>
      <c r="L59" s="380"/>
      <c r="M59" s="380"/>
      <c r="N59" s="380"/>
      <c r="O59" s="380"/>
      <c r="P59" s="380"/>
      <c r="Q59" s="380"/>
      <c r="R59" s="380"/>
      <c r="S59" s="380"/>
      <c r="T59" s="380"/>
      <c r="U59" s="380"/>
      <c r="V59" s="380"/>
      <c r="W59" s="380"/>
      <c r="X59" s="380"/>
      <c r="Y59" s="380"/>
      <c r="Z59" s="380"/>
      <c r="AA59" s="380"/>
      <c r="AB59" s="380"/>
      <c r="AC59" s="380"/>
      <c r="AD59" s="380"/>
      <c r="AE59" s="380"/>
      <c r="AF59" s="380"/>
      <c r="AG59" s="380"/>
      <c r="AH59" s="380"/>
      <c r="AI59" s="380"/>
      <c r="AJ59" s="380"/>
      <c r="AK59" s="380"/>
      <c r="AL59" s="380"/>
      <c r="AM59" s="380"/>
      <c r="AN59" s="380"/>
      <c r="AO59" s="380"/>
      <c r="AP59" s="380"/>
      <c r="AQ59" s="380"/>
      <c r="AR59" s="380"/>
      <c r="AS59" s="380"/>
      <c r="AT59" s="380"/>
      <c r="AU59" s="380"/>
      <c r="AV59" s="380"/>
      <c r="AW59" s="380"/>
      <c r="AX59" s="380"/>
      <c r="AY59" s="380"/>
      <c r="AZ59" s="380"/>
      <c r="BA59" s="380"/>
      <c r="BB59" s="380"/>
      <c r="BC59" s="35">
        <f t="shared" ref="BC59:BS59" si="55">ROUND(BC44/(BC51*12.5),4)</f>
        <v>1.2963</v>
      </c>
      <c r="BD59" s="35">
        <f t="shared" si="55"/>
        <v>1.5045999999999999</v>
      </c>
      <c r="BE59" s="35">
        <f t="shared" si="55"/>
        <v>1.4666999999999999</v>
      </c>
      <c r="BF59" s="35">
        <f t="shared" si="55"/>
        <v>1.5212000000000001</v>
      </c>
      <c r="BG59" s="34">
        <f t="shared" si="55"/>
        <v>0.20130000000000001</v>
      </c>
      <c r="BH59" s="35">
        <f t="shared" si="55"/>
        <v>0.1986</v>
      </c>
      <c r="BI59" s="35">
        <f t="shared" si="55"/>
        <v>0.1895</v>
      </c>
      <c r="BJ59" s="36">
        <f t="shared" si="55"/>
        <v>0.1709</v>
      </c>
      <c r="BK59" s="35">
        <f t="shared" si="55"/>
        <v>0.1638</v>
      </c>
      <c r="BL59" s="35">
        <f t="shared" si="55"/>
        <v>0.15720000000000001</v>
      </c>
      <c r="BM59" s="35">
        <f t="shared" si="55"/>
        <v>0.1565</v>
      </c>
      <c r="BN59" s="35">
        <f t="shared" si="55"/>
        <v>0.1784</v>
      </c>
      <c r="BO59" s="34">
        <f t="shared" si="55"/>
        <v>0.17879999999999999</v>
      </c>
      <c r="BP59" s="35">
        <f t="shared" si="55"/>
        <v>0.18490000000000001</v>
      </c>
      <c r="BQ59" s="35">
        <f t="shared" si="55"/>
        <v>0.18140000000000001</v>
      </c>
      <c r="BR59" s="36">
        <f t="shared" si="55"/>
        <v>0.18740000000000001</v>
      </c>
      <c r="BS59" s="35">
        <f t="shared" si="55"/>
        <v>0.1787</v>
      </c>
      <c r="BT59" s="35">
        <f t="shared" ref="BT59:BU59" si="56">ROUND(BT44/(BT51*12.5),4)</f>
        <v>0.16309999999999999</v>
      </c>
      <c r="BU59" s="35">
        <f t="shared" si="56"/>
        <v>0.1578</v>
      </c>
      <c r="BV59" s="35">
        <f>ROUND(BV44/(BV51*12.5),4)</f>
        <v>0.16450000000000001</v>
      </c>
      <c r="BW59" s="34">
        <f t="shared" ref="BW59:BX59" si="57">ROUND(BW44/(BW51*12.5),4)</f>
        <v>0.17810000000000001</v>
      </c>
      <c r="BX59" s="35">
        <f t="shared" si="57"/>
        <v>0.1731</v>
      </c>
      <c r="BY59" s="35">
        <f t="shared" ref="BY59:BZ59" si="58">ROUND(BY44/(BY51*12.5),4)</f>
        <v>0.16370000000000001</v>
      </c>
      <c r="BZ59" s="36">
        <f t="shared" si="58"/>
        <v>0.1724</v>
      </c>
      <c r="CA59" s="35">
        <f t="shared" ref="CA59:CB59" si="59">ROUND(CA44/(CA51*12.5),4)</f>
        <v>0.17369999999999999</v>
      </c>
      <c r="CB59" s="35">
        <f t="shared" si="59"/>
        <v>0.17610000000000001</v>
      </c>
      <c r="CC59" s="35">
        <f t="shared" ref="CC59" si="60">ROUND(CC44/(CC51*12.5),4)</f>
        <v>0.1711</v>
      </c>
    </row>
    <row r="60" spans="1:81" s="37" customFormat="1" ht="11.25">
      <c r="A60" s="32" t="s">
        <v>38</v>
      </c>
      <c r="B60" s="33" t="s">
        <v>39</v>
      </c>
      <c r="C60" s="380"/>
      <c r="D60" s="380"/>
      <c r="E60" s="380"/>
      <c r="F60" s="380"/>
      <c r="G60" s="380"/>
      <c r="H60" s="380"/>
      <c r="I60" s="380"/>
      <c r="J60" s="380"/>
      <c r="K60" s="380"/>
      <c r="L60" s="380"/>
      <c r="M60" s="380"/>
      <c r="N60" s="380"/>
      <c r="O60" s="380"/>
      <c r="P60" s="380"/>
      <c r="Q60" s="380"/>
      <c r="R60" s="380"/>
      <c r="S60" s="380"/>
      <c r="T60" s="380"/>
      <c r="U60" s="380"/>
      <c r="V60" s="380"/>
      <c r="W60" s="380"/>
      <c r="X60" s="380"/>
      <c r="Y60" s="380"/>
      <c r="Z60" s="380"/>
      <c r="AA60" s="380"/>
      <c r="AB60" s="380"/>
      <c r="AC60" s="380"/>
      <c r="AD60" s="380"/>
      <c r="AE60" s="380"/>
      <c r="AF60" s="380"/>
      <c r="AG60" s="380"/>
      <c r="AH60" s="380"/>
      <c r="AI60" s="380"/>
      <c r="AJ60" s="380"/>
      <c r="AK60" s="380"/>
      <c r="AL60" s="380"/>
      <c r="AM60" s="380"/>
      <c r="AN60" s="380"/>
      <c r="AO60" s="380"/>
      <c r="AP60" s="380"/>
      <c r="AQ60" s="380"/>
      <c r="AR60" s="380"/>
      <c r="AS60" s="380"/>
      <c r="AT60" s="380"/>
      <c r="AU60" s="380"/>
      <c r="AV60" s="380"/>
      <c r="AW60" s="380"/>
      <c r="AX60" s="380"/>
      <c r="AY60" s="380"/>
      <c r="AZ60" s="380"/>
      <c r="BA60" s="380"/>
      <c r="BB60" s="380"/>
      <c r="BC60" s="35">
        <v>0</v>
      </c>
      <c r="BD60" s="35">
        <v>0</v>
      </c>
      <c r="BE60" s="35">
        <v>0</v>
      </c>
      <c r="BF60" s="35">
        <v>0</v>
      </c>
      <c r="BG60" s="34">
        <v>0.19950000000000001</v>
      </c>
      <c r="BH60" s="35">
        <v>0.19719999999999999</v>
      </c>
      <c r="BI60" s="35">
        <v>0.18820000000000001</v>
      </c>
      <c r="BJ60" s="36">
        <v>0.16839999999999999</v>
      </c>
      <c r="BK60" s="35">
        <v>0.1612107917173064</v>
      </c>
      <c r="BL60" s="35">
        <v>0.15370145453912079</v>
      </c>
      <c r="BM60" s="35">
        <v>0.15268649883535498</v>
      </c>
      <c r="BN60" s="35">
        <v>0.17403887566325305</v>
      </c>
      <c r="BO60" s="34">
        <v>0.17791816845934957</v>
      </c>
      <c r="BP60" s="35">
        <v>0.18335508370935821</v>
      </c>
      <c r="BQ60" s="35">
        <v>0.17993548688254141</v>
      </c>
      <c r="BR60" s="36">
        <v>0.18679443627069869</v>
      </c>
      <c r="BS60" s="35">
        <v>0.1784221247039697</v>
      </c>
      <c r="BT60" s="35">
        <v>0.1628547137337058</v>
      </c>
      <c r="BU60" s="35">
        <v>0.15587952483187184</v>
      </c>
      <c r="BV60" s="35">
        <v>0.16261743365642237</v>
      </c>
      <c r="BW60" s="34">
        <v>0.17609128400841939</v>
      </c>
      <c r="BX60" s="35">
        <v>0.17093677632376766</v>
      </c>
      <c r="BY60" s="35">
        <v>0.16201103157397581</v>
      </c>
      <c r="BZ60" s="36">
        <v>0.17031079189398582</v>
      </c>
      <c r="CA60" s="35" t="s">
        <v>14</v>
      </c>
      <c r="CB60" s="35" t="s">
        <v>14</v>
      </c>
      <c r="CC60" s="35" t="s">
        <v>14</v>
      </c>
    </row>
    <row r="61" spans="1:81" s="21" customFormat="1" ht="11.25">
      <c r="A61" s="38"/>
      <c r="B61" s="38"/>
      <c r="C61" s="381"/>
      <c r="D61" s="381"/>
      <c r="E61" s="381"/>
      <c r="F61" s="381"/>
      <c r="G61" s="381"/>
      <c r="H61" s="381"/>
      <c r="I61" s="381"/>
      <c r="J61" s="381"/>
      <c r="K61" s="381"/>
      <c r="L61" s="381"/>
      <c r="M61" s="381"/>
      <c r="N61" s="381"/>
      <c r="O61" s="381"/>
      <c r="P61" s="381"/>
      <c r="Q61" s="381"/>
      <c r="R61" s="381"/>
      <c r="S61" s="381"/>
      <c r="T61" s="381"/>
      <c r="U61" s="381"/>
      <c r="V61" s="381"/>
      <c r="W61" s="381"/>
      <c r="X61" s="381"/>
      <c r="Y61" s="381"/>
      <c r="Z61" s="381"/>
      <c r="AA61" s="381"/>
      <c r="AB61" s="381"/>
      <c r="AC61" s="381"/>
      <c r="AD61" s="381"/>
      <c r="AE61" s="381"/>
      <c r="AF61" s="381"/>
      <c r="AG61" s="381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1"/>
      <c r="AT61" s="381"/>
      <c r="AU61" s="381"/>
      <c r="AV61" s="381"/>
      <c r="AW61" s="381"/>
      <c r="AX61" s="381"/>
      <c r="AY61" s="381"/>
      <c r="AZ61" s="381"/>
      <c r="BA61" s="381"/>
      <c r="BB61" s="381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39"/>
      <c r="BP61" s="40"/>
      <c r="BQ61" s="40"/>
      <c r="BR61" s="41"/>
      <c r="BS61" s="40"/>
      <c r="BT61" s="40"/>
      <c r="BU61" s="40"/>
      <c r="BV61" s="40"/>
      <c r="BW61" s="39"/>
      <c r="BX61" s="40"/>
      <c r="BY61" s="40"/>
      <c r="BZ61" s="41"/>
      <c r="CA61" s="40"/>
      <c r="CB61" s="40"/>
      <c r="CC61" s="40"/>
    </row>
    <row r="62" spans="1:81" s="46" customFormat="1" ht="11.25">
      <c r="A62" s="42" t="s">
        <v>40</v>
      </c>
      <c r="B62" s="42" t="s">
        <v>41</v>
      </c>
      <c r="C62" s="382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382"/>
      <c r="AG62" s="382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2"/>
      <c r="AT62" s="382"/>
      <c r="AU62" s="382"/>
      <c r="AV62" s="382"/>
      <c r="AW62" s="382"/>
      <c r="AX62" s="382"/>
      <c r="AY62" s="382"/>
      <c r="AZ62" s="382"/>
      <c r="BA62" s="382"/>
      <c r="BB62" s="382"/>
      <c r="BC62" s="44">
        <f t="shared" ref="BC62:CC62" si="61">BC63</f>
        <v>0</v>
      </c>
      <c r="BD62" s="44">
        <f t="shared" si="61"/>
        <v>0</v>
      </c>
      <c r="BE62" s="44">
        <f t="shared" si="61"/>
        <v>0</v>
      </c>
      <c r="BF62" s="44">
        <f t="shared" si="61"/>
        <v>0</v>
      </c>
      <c r="BG62" s="43">
        <f t="shared" si="61"/>
        <v>0.1741</v>
      </c>
      <c r="BH62" s="44">
        <f t="shared" si="61"/>
        <v>0.1734</v>
      </c>
      <c r="BI62" s="44">
        <f t="shared" si="61"/>
        <v>0.1653</v>
      </c>
      <c r="BJ62" s="45">
        <f t="shared" si="61"/>
        <v>0.15310000000000001</v>
      </c>
      <c r="BK62" s="44">
        <f t="shared" si="61"/>
        <v>0.14649999999999999</v>
      </c>
      <c r="BL62" s="44">
        <f t="shared" si="61"/>
        <v>0.14019999999999999</v>
      </c>
      <c r="BM62" s="44">
        <f t="shared" si="61"/>
        <v>0.13980000000000001</v>
      </c>
      <c r="BN62" s="44">
        <f t="shared" si="61"/>
        <v>0.1618</v>
      </c>
      <c r="BO62" s="43">
        <f t="shared" si="61"/>
        <v>0.16239999999999999</v>
      </c>
      <c r="BP62" s="44">
        <f t="shared" si="61"/>
        <v>0.16880000000000001</v>
      </c>
      <c r="BQ62" s="44">
        <f t="shared" si="61"/>
        <v>0.1648</v>
      </c>
      <c r="BR62" s="45">
        <f t="shared" si="61"/>
        <v>0.1724</v>
      </c>
      <c r="BS62" s="44">
        <f t="shared" si="61"/>
        <v>0.1651</v>
      </c>
      <c r="BT62" s="44">
        <f t="shared" si="61"/>
        <v>0.1502</v>
      </c>
      <c r="BU62" s="44">
        <f t="shared" si="61"/>
        <v>0.14549999999999999</v>
      </c>
      <c r="BV62" s="44">
        <f t="shared" si="61"/>
        <v>0.15310000000000001</v>
      </c>
      <c r="BW62" s="43">
        <f t="shared" si="61"/>
        <v>0.16669999999999999</v>
      </c>
      <c r="BX62" s="44">
        <f t="shared" si="61"/>
        <v>0.16250000000000001</v>
      </c>
      <c r="BY62" s="44">
        <f t="shared" si="61"/>
        <v>0.15409999999999999</v>
      </c>
      <c r="BZ62" s="45">
        <f t="shared" si="61"/>
        <v>0.16370000000000001</v>
      </c>
      <c r="CA62" s="44">
        <f t="shared" si="61"/>
        <v>0.15670000000000001</v>
      </c>
      <c r="CB62" s="44">
        <f t="shared" si="61"/>
        <v>0.15989999999999999</v>
      </c>
      <c r="CC62" s="44">
        <f t="shared" si="61"/>
        <v>0.1555</v>
      </c>
    </row>
    <row r="63" spans="1:81" s="37" customFormat="1" ht="11.25">
      <c r="A63" s="32" t="s">
        <v>42</v>
      </c>
      <c r="B63" s="33" t="s">
        <v>43</v>
      </c>
      <c r="C63" s="380"/>
      <c r="D63" s="380"/>
      <c r="E63" s="380"/>
      <c r="F63" s="380"/>
      <c r="G63" s="380"/>
      <c r="H63" s="380"/>
      <c r="I63" s="380"/>
      <c r="J63" s="380"/>
      <c r="K63" s="380"/>
      <c r="L63" s="380"/>
      <c r="M63" s="380"/>
      <c r="N63" s="380"/>
      <c r="O63" s="380"/>
      <c r="P63" s="380"/>
      <c r="Q63" s="380"/>
      <c r="R63" s="380"/>
      <c r="S63" s="380"/>
      <c r="T63" s="380"/>
      <c r="U63" s="380"/>
      <c r="V63" s="380"/>
      <c r="W63" s="380"/>
      <c r="X63" s="380"/>
      <c r="Y63" s="380"/>
      <c r="Z63" s="380"/>
      <c r="AA63" s="380"/>
      <c r="AB63" s="380"/>
      <c r="AC63" s="380"/>
      <c r="AD63" s="380"/>
      <c r="AE63" s="380"/>
      <c r="AF63" s="380"/>
      <c r="AG63" s="380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0"/>
      <c r="AT63" s="380"/>
      <c r="AU63" s="380"/>
      <c r="AV63" s="380"/>
      <c r="AW63" s="380"/>
      <c r="AX63" s="380"/>
      <c r="AY63" s="380"/>
      <c r="AZ63" s="380"/>
      <c r="BA63" s="380"/>
      <c r="BB63" s="380"/>
      <c r="BC63" s="35">
        <f t="shared" ref="BC63:BS63" si="62">ROUND(BC45/(BC51*12.5),4)</f>
        <v>0</v>
      </c>
      <c r="BD63" s="35">
        <f t="shared" si="62"/>
        <v>0</v>
      </c>
      <c r="BE63" s="35">
        <f t="shared" si="62"/>
        <v>0</v>
      </c>
      <c r="BF63" s="35">
        <f t="shared" si="62"/>
        <v>0</v>
      </c>
      <c r="BG63" s="34">
        <f t="shared" si="62"/>
        <v>0.1741</v>
      </c>
      <c r="BH63" s="35">
        <f t="shared" si="62"/>
        <v>0.1734</v>
      </c>
      <c r="BI63" s="35">
        <f t="shared" si="62"/>
        <v>0.1653</v>
      </c>
      <c r="BJ63" s="36">
        <f t="shared" si="62"/>
        <v>0.15310000000000001</v>
      </c>
      <c r="BK63" s="35">
        <f t="shared" si="62"/>
        <v>0.14649999999999999</v>
      </c>
      <c r="BL63" s="35">
        <f t="shared" si="62"/>
        <v>0.14019999999999999</v>
      </c>
      <c r="BM63" s="35">
        <f t="shared" si="62"/>
        <v>0.13980000000000001</v>
      </c>
      <c r="BN63" s="35">
        <f t="shared" si="62"/>
        <v>0.1618</v>
      </c>
      <c r="BO63" s="34">
        <f t="shared" si="62"/>
        <v>0.16239999999999999</v>
      </c>
      <c r="BP63" s="35">
        <f t="shared" si="62"/>
        <v>0.16880000000000001</v>
      </c>
      <c r="BQ63" s="35">
        <f t="shared" si="62"/>
        <v>0.1648</v>
      </c>
      <c r="BR63" s="36">
        <f t="shared" si="62"/>
        <v>0.1724</v>
      </c>
      <c r="BS63" s="35">
        <f t="shared" si="62"/>
        <v>0.1651</v>
      </c>
      <c r="BT63" s="35">
        <f t="shared" ref="BT63:BU63" si="63">ROUND(BT45/(BT51*12.5),4)</f>
        <v>0.1502</v>
      </c>
      <c r="BU63" s="35">
        <f t="shared" si="63"/>
        <v>0.14549999999999999</v>
      </c>
      <c r="BV63" s="35">
        <f>ROUND(BV45/(BV51*12.5),4)</f>
        <v>0.15310000000000001</v>
      </c>
      <c r="BW63" s="34">
        <f t="shared" ref="BW63:BX63" si="64">ROUND(BW45/(BW51*12.5),4)</f>
        <v>0.16669999999999999</v>
      </c>
      <c r="BX63" s="35">
        <f t="shared" si="64"/>
        <v>0.16250000000000001</v>
      </c>
      <c r="BY63" s="35">
        <f t="shared" ref="BY63:BZ63" si="65">ROUND(BY45/(BY51*12.5),4)</f>
        <v>0.15409999999999999</v>
      </c>
      <c r="BZ63" s="36">
        <f t="shared" si="65"/>
        <v>0.16370000000000001</v>
      </c>
      <c r="CA63" s="35">
        <f t="shared" ref="CA63:CB63" si="66">ROUND(CA45/(CA51*12.5),4)</f>
        <v>0.15670000000000001</v>
      </c>
      <c r="CB63" s="35">
        <f t="shared" si="66"/>
        <v>0.15989999999999999</v>
      </c>
      <c r="CC63" s="35">
        <f t="shared" ref="CC63" si="67">ROUND(CC45/(CC51*12.5),4)</f>
        <v>0.1555</v>
      </c>
    </row>
    <row r="64" spans="1:81" s="37" customFormat="1" ht="11.25">
      <c r="A64" s="32" t="s">
        <v>44</v>
      </c>
      <c r="B64" s="33" t="s">
        <v>45</v>
      </c>
      <c r="C64" s="380"/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Q64" s="380"/>
      <c r="R64" s="380"/>
      <c r="S64" s="380"/>
      <c r="T64" s="380"/>
      <c r="U64" s="380"/>
      <c r="V64" s="380"/>
      <c r="W64" s="380"/>
      <c r="X64" s="380"/>
      <c r="Y64" s="380"/>
      <c r="Z64" s="380"/>
      <c r="AA64" s="380"/>
      <c r="AB64" s="380"/>
      <c r="AC64" s="380"/>
      <c r="AD64" s="380"/>
      <c r="AE64" s="380"/>
      <c r="AF64" s="380"/>
      <c r="AG64" s="380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0"/>
      <c r="AT64" s="380"/>
      <c r="AU64" s="380"/>
      <c r="AV64" s="380"/>
      <c r="AW64" s="380"/>
      <c r="AX64" s="380"/>
      <c r="AY64" s="380"/>
      <c r="AZ64" s="380"/>
      <c r="BA64" s="380"/>
      <c r="BB64" s="380"/>
      <c r="BC64" s="35">
        <v>0</v>
      </c>
      <c r="BD64" s="35">
        <v>0</v>
      </c>
      <c r="BE64" s="35">
        <v>0</v>
      </c>
      <c r="BF64" s="35">
        <v>0</v>
      </c>
      <c r="BG64" s="34">
        <v>0.1714</v>
      </c>
      <c r="BH64" s="35">
        <v>0.17119999999999999</v>
      </c>
      <c r="BI64" s="35">
        <v>0.16350000000000001</v>
      </c>
      <c r="BJ64" s="36">
        <v>0.15049999999999999</v>
      </c>
      <c r="BK64" s="35">
        <v>0.14387664427357191</v>
      </c>
      <c r="BL64" s="35">
        <v>0.13668290370328331</v>
      </c>
      <c r="BM64" s="35">
        <v>0.13496158407837708</v>
      </c>
      <c r="BN64" s="35">
        <v>0.15643929137368506</v>
      </c>
      <c r="BO64" s="34">
        <v>0.16075012885538525</v>
      </c>
      <c r="BP64" s="35">
        <v>0.16723338767808682</v>
      </c>
      <c r="BQ64" s="35">
        <v>0.1633837220348065</v>
      </c>
      <c r="BR64" s="36">
        <v>0.17174760327248023</v>
      </c>
      <c r="BS64" s="35">
        <v>0.16477472606994401</v>
      </c>
      <c r="BT64" s="35">
        <v>0.1499369143230232</v>
      </c>
      <c r="BU64" s="35">
        <v>0.14361276468102083</v>
      </c>
      <c r="BV64" s="35">
        <v>0.15119047074474617</v>
      </c>
      <c r="BW64" s="34">
        <v>0.16471994301440243</v>
      </c>
      <c r="BX64" s="35">
        <v>0.16035321374954223</v>
      </c>
      <c r="BY64" s="35">
        <v>0.15240489600872911</v>
      </c>
      <c r="BZ64" s="36">
        <v>0.16158885617778959</v>
      </c>
      <c r="CA64" s="35" t="s">
        <v>14</v>
      </c>
      <c r="CB64" s="35" t="s">
        <v>14</v>
      </c>
      <c r="CC64" s="35" t="s">
        <v>14</v>
      </c>
    </row>
    <row r="65" spans="42:71" ht="13.5">
      <c r="AP65" s="278"/>
      <c r="AQ65" s="278"/>
      <c r="AR65" s="278"/>
      <c r="AS65" s="278"/>
      <c r="AT65" s="278"/>
      <c r="AU65" s="278"/>
      <c r="AV65" s="278"/>
      <c r="AW65" s="278"/>
      <c r="AX65" s="278"/>
      <c r="AY65" s="278"/>
      <c r="AZ65" s="278"/>
      <c r="BA65" s="278"/>
      <c r="BB65" s="278"/>
      <c r="BC65" s="278"/>
      <c r="BD65" s="278"/>
      <c r="BE65" s="278"/>
      <c r="BF65" s="278"/>
      <c r="BG65" s="278"/>
      <c r="BH65" s="278"/>
      <c r="BI65" s="278"/>
      <c r="BJ65" s="278"/>
      <c r="BK65" s="278"/>
      <c r="BL65" s="278"/>
      <c r="BM65" s="278"/>
      <c r="BS65" s="3"/>
    </row>
  </sheetData>
  <mergeCells count="44">
    <mergeCell ref="CA3:CC3"/>
    <mergeCell ref="BK40:BN40"/>
    <mergeCell ref="BO40:BR40"/>
    <mergeCell ref="AI3:AL3"/>
    <mergeCell ref="BO3:BR3"/>
    <mergeCell ref="BS3:BV3"/>
    <mergeCell ref="CA40:CB40"/>
    <mergeCell ref="BW3:BZ3"/>
    <mergeCell ref="BW40:BZ40"/>
    <mergeCell ref="AU40:AX40"/>
    <mergeCell ref="AY3:BB3"/>
    <mergeCell ref="BC3:BF3"/>
    <mergeCell ref="BG3:BJ3"/>
    <mergeCell ref="BK3:BN3"/>
    <mergeCell ref="BS40:BV40"/>
    <mergeCell ref="AY40:BB40"/>
    <mergeCell ref="AM40:AP40"/>
    <mergeCell ref="AQ40:AT40"/>
    <mergeCell ref="A40:A41"/>
    <mergeCell ref="B40:B41"/>
    <mergeCell ref="C40:F40"/>
    <mergeCell ref="G40:J40"/>
    <mergeCell ref="K40:N40"/>
    <mergeCell ref="S3:V3"/>
    <mergeCell ref="W3:Z3"/>
    <mergeCell ref="AA3:AD3"/>
    <mergeCell ref="AE3:AH3"/>
    <mergeCell ref="AM3:AP3"/>
    <mergeCell ref="BC40:BF40"/>
    <mergeCell ref="BG40:BJ40"/>
    <mergeCell ref="A3:A4"/>
    <mergeCell ref="B3:B4"/>
    <mergeCell ref="C3:F3"/>
    <mergeCell ref="G3:J3"/>
    <mergeCell ref="K3:N3"/>
    <mergeCell ref="O40:R40"/>
    <mergeCell ref="S40:V40"/>
    <mergeCell ref="W40:Z40"/>
    <mergeCell ref="AQ3:AT3"/>
    <mergeCell ref="AU3:AX3"/>
    <mergeCell ref="AA40:AD40"/>
    <mergeCell ref="AE40:AH40"/>
    <mergeCell ref="AI40:AL40"/>
    <mergeCell ref="O3:R3"/>
  </mergeCells>
  <hyperlinks>
    <hyperlink ref="A1:B1" location="'Spis tresci_Table of content'!Print_Area" display="Go back to Table of content" xr:uid="{8EA532C6-B306-4B9B-89DC-770EA37464F2}"/>
    <hyperlink ref="B1" location="'Spis tresci_Table of content'!A1" display="Powrót do spisu treści" xr:uid="{B1F85DBC-1951-42C2-AED3-15B6254D1CB6}"/>
    <hyperlink ref="A1" location="'Spis tresci_Table of content'!A1" display="Go back to Table of content" xr:uid="{12FBE26E-D2AC-4911-952B-6EC6FAEDC69A}"/>
  </hyperlinks>
  <pageMargins left="0.23622047244094491" right="0.23622047244094491" top="0.74803149606299213" bottom="0.74803149606299213" header="0.31496062992125984" footer="0.31496062992125984"/>
  <pageSetup paperSize="9" scale="1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EBC4-242E-4CAF-A9BC-923359AC6F31}">
  <sheetPr>
    <tabColor rgb="FF92D050"/>
  </sheetPr>
  <dimension ref="A1:CE31"/>
  <sheetViews>
    <sheetView showGridLines="0" zoomScaleNormal="100" zoomScaleSheetLayoutView="100" zoomScalePageLayoutView="80" workbookViewId="0">
      <pane xSplit="2" ySplit="5" topLeftCell="BG6" activePane="bottomRight" state="frozen"/>
      <selection activeCell="B29" sqref="B29"/>
      <selection pane="topRight" activeCell="B29" sqref="B29"/>
      <selection pane="bottomLeft" activeCell="B29" sqref="B29"/>
      <selection pane="bottomRight" activeCell="CC8" sqref="CC8"/>
    </sheetView>
  </sheetViews>
  <sheetFormatPr defaultColWidth="0" defaultRowHeight="0" customHeight="1" zeroHeight="1" outlineLevelCol="1"/>
  <cols>
    <col min="1" max="1" width="42.42578125" style="4" bestFit="1" customWidth="1" outlineLevel="1"/>
    <col min="2" max="2" width="48.28515625" style="4" customWidth="1"/>
    <col min="3" max="58" width="5.5703125" style="2" hidden="1" customWidth="1"/>
    <col min="59" max="70" width="5.5703125" style="2" customWidth="1"/>
    <col min="71" max="77" width="5.7109375" style="2" bestFit="1" customWidth="1"/>
    <col min="78" max="78" width="5.7109375" style="261" bestFit="1" customWidth="1"/>
    <col min="79" max="81" width="5.7109375" style="2" bestFit="1" customWidth="1"/>
    <col min="82" max="82" width="6.140625" style="2" customWidth="1"/>
    <col min="83" max="83" width="6.28515625" style="2" customWidth="1"/>
    <col min="84" max="16384" width="2.7109375" style="2" hidden="1"/>
  </cols>
  <sheetData>
    <row r="1" spans="1:81" ht="15">
      <c r="A1" s="1" t="s">
        <v>0</v>
      </c>
      <c r="B1" s="1" t="s">
        <v>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Y1" s="53"/>
      <c r="BZ1" s="2"/>
    </row>
    <row r="2" spans="1:81" ht="13.5">
      <c r="A2" s="54" t="s">
        <v>2</v>
      </c>
      <c r="B2" s="54" t="s">
        <v>3</v>
      </c>
      <c r="BZ2" s="2"/>
    </row>
    <row r="3" spans="1:81" ht="13.5">
      <c r="A3" s="391" t="s">
        <v>75</v>
      </c>
      <c r="B3" s="391" t="s">
        <v>76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6"/>
      <c r="AU3" s="390"/>
      <c r="AV3" s="390"/>
      <c r="AW3" s="390"/>
      <c r="AX3" s="395"/>
      <c r="AY3" s="390"/>
      <c r="AZ3" s="390"/>
      <c r="BA3" s="390"/>
      <c r="BB3" s="395"/>
      <c r="BC3" s="393">
        <v>2020</v>
      </c>
      <c r="BD3" s="394"/>
      <c r="BE3" s="394"/>
      <c r="BF3" s="395"/>
      <c r="BG3" s="393">
        <v>2021</v>
      </c>
      <c r="BH3" s="394"/>
      <c r="BI3" s="394"/>
      <c r="BJ3" s="395"/>
      <c r="BK3" s="393">
        <v>2022</v>
      </c>
      <c r="BL3" s="394"/>
      <c r="BM3" s="394"/>
      <c r="BN3" s="395"/>
      <c r="BO3" s="393">
        <v>2023</v>
      </c>
      <c r="BP3" s="394"/>
      <c r="BQ3" s="394"/>
      <c r="BR3" s="395"/>
      <c r="BS3" s="393">
        <v>2024</v>
      </c>
      <c r="BT3" s="394"/>
      <c r="BU3" s="394"/>
      <c r="BV3" s="395"/>
      <c r="BW3" s="393">
        <v>2025</v>
      </c>
      <c r="BX3" s="394"/>
      <c r="BY3" s="394"/>
      <c r="BZ3" s="398"/>
      <c r="CA3" s="393">
        <v>2026</v>
      </c>
      <c r="CB3" s="394"/>
      <c r="CC3" s="394"/>
    </row>
    <row r="4" spans="1:81" ht="13.5">
      <c r="A4" s="392"/>
      <c r="B4" s="392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8" t="s">
        <v>9</v>
      </c>
      <c r="BK4" s="7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  <c r="CC4" s="8" t="s">
        <v>8</v>
      </c>
    </row>
    <row r="5" spans="1:81" s="52" customFormat="1" ht="12.75" customHeight="1">
      <c r="A5" s="13"/>
      <c r="B5" s="13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15"/>
      <c r="BD5" s="15"/>
      <c r="BE5" s="15"/>
      <c r="BF5" s="15"/>
      <c r="BG5" s="14"/>
      <c r="BH5" s="15"/>
      <c r="BI5" s="15"/>
      <c r="BJ5" s="15"/>
      <c r="BK5" s="14"/>
      <c r="BL5" s="15"/>
      <c r="BM5" s="15"/>
      <c r="BN5" s="15"/>
      <c r="BO5" s="14"/>
      <c r="BP5" s="15"/>
      <c r="BQ5" s="15"/>
      <c r="BR5" s="15"/>
      <c r="BS5" s="14"/>
      <c r="BT5" s="15"/>
      <c r="BU5" s="15"/>
      <c r="BV5" s="15"/>
      <c r="BW5" s="14"/>
      <c r="BX5" s="15"/>
      <c r="BY5" s="15"/>
      <c r="BZ5" s="56"/>
      <c r="CA5" s="14"/>
      <c r="CB5" s="15"/>
      <c r="CC5" s="15"/>
    </row>
    <row r="6" spans="1:81" s="5" customFormat="1" ht="11.25">
      <c r="A6" s="57" t="s">
        <v>77</v>
      </c>
      <c r="B6" s="57" t="s">
        <v>78</v>
      </c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  <c r="AN6" s="317"/>
      <c r="AO6" s="317"/>
      <c r="AP6" s="317"/>
      <c r="AQ6" s="317"/>
      <c r="AR6" s="317"/>
      <c r="AS6" s="317"/>
      <c r="AT6" s="317"/>
      <c r="AU6" s="317"/>
      <c r="AV6" s="317"/>
      <c r="AW6" s="317"/>
      <c r="AX6" s="317"/>
      <c r="AY6" s="317"/>
      <c r="AZ6" s="317"/>
      <c r="BA6" s="317"/>
      <c r="BB6" s="317"/>
      <c r="BC6" s="15"/>
      <c r="BD6" s="15"/>
      <c r="BE6" s="15"/>
      <c r="BF6" s="15"/>
      <c r="BG6" s="14"/>
      <c r="BH6" s="15"/>
      <c r="BI6" s="15"/>
      <c r="BJ6" s="15"/>
      <c r="BK6" s="14"/>
      <c r="BL6" s="15"/>
      <c r="BM6" s="15"/>
      <c r="BN6" s="15"/>
      <c r="BO6" s="14"/>
      <c r="BP6" s="15"/>
      <c r="BQ6" s="15"/>
      <c r="BR6" s="15"/>
      <c r="BS6" s="14"/>
      <c r="BT6" s="15"/>
      <c r="BU6" s="15"/>
      <c r="BV6" s="15"/>
      <c r="BW6" s="14"/>
      <c r="BX6" s="15"/>
      <c r="BY6" s="15"/>
      <c r="BZ6" s="56"/>
      <c r="CA6" s="14"/>
      <c r="CB6" s="15"/>
      <c r="CC6" s="15"/>
    </row>
    <row r="7" spans="1:81" s="5" customFormat="1" ht="11.25">
      <c r="A7" s="65" t="s">
        <v>79</v>
      </c>
      <c r="B7" s="65" t="s">
        <v>80</v>
      </c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  <c r="AE7" s="317"/>
      <c r="AF7" s="317"/>
      <c r="AG7" s="317"/>
      <c r="AH7" s="317"/>
      <c r="AI7" s="317"/>
      <c r="AJ7" s="317"/>
      <c r="AK7" s="317"/>
      <c r="AL7" s="317"/>
      <c r="AM7" s="317"/>
      <c r="AN7" s="317"/>
      <c r="AO7" s="317"/>
      <c r="AP7" s="317"/>
      <c r="AQ7" s="317"/>
      <c r="AR7" s="317"/>
      <c r="AS7" s="317"/>
      <c r="AT7" s="317"/>
      <c r="AU7" s="317"/>
      <c r="AV7" s="317"/>
      <c r="AW7" s="317"/>
      <c r="AX7" s="317"/>
      <c r="AY7" s="317"/>
      <c r="AZ7" s="317"/>
      <c r="BA7" s="317"/>
      <c r="BB7" s="317"/>
      <c r="BC7" s="15"/>
      <c r="BD7" s="15"/>
      <c r="BE7" s="15"/>
      <c r="BF7" s="15"/>
      <c r="BG7" s="14"/>
      <c r="BH7" s="15"/>
      <c r="BI7" s="15"/>
      <c r="BJ7" s="15"/>
      <c r="BK7" s="14"/>
      <c r="BL7" s="15"/>
      <c r="BM7" s="15"/>
      <c r="BN7" s="15"/>
      <c r="BO7" s="14"/>
      <c r="BP7" s="15"/>
      <c r="BQ7" s="15"/>
      <c r="BR7" s="15"/>
      <c r="BS7" s="14"/>
      <c r="BT7" s="15"/>
      <c r="BU7" s="15"/>
      <c r="BV7" s="15"/>
      <c r="BW7" s="14"/>
      <c r="BX7" s="15"/>
      <c r="BY7" s="15"/>
      <c r="BZ7" s="56"/>
      <c r="CA7" s="14"/>
      <c r="CB7" s="15"/>
      <c r="CC7" s="15"/>
    </row>
    <row r="8" spans="1:81" s="5" customFormat="1" ht="11.25">
      <c r="A8" s="65" t="s">
        <v>81</v>
      </c>
      <c r="B8" s="449" t="s">
        <v>82</v>
      </c>
      <c r="C8" s="468"/>
      <c r="D8" s="468"/>
      <c r="E8" s="468"/>
      <c r="F8" s="468"/>
      <c r="G8" s="468"/>
      <c r="H8" s="468"/>
      <c r="I8" s="468"/>
      <c r="J8" s="468"/>
      <c r="K8" s="468"/>
      <c r="L8" s="468"/>
      <c r="M8" s="468"/>
      <c r="N8" s="468"/>
      <c r="O8" s="468"/>
      <c r="P8" s="468"/>
      <c r="Q8" s="468"/>
      <c r="R8" s="468"/>
      <c r="S8" s="468"/>
      <c r="T8" s="468"/>
      <c r="U8" s="468"/>
      <c r="V8" s="468"/>
      <c r="W8" s="468"/>
      <c r="X8" s="468"/>
      <c r="Y8" s="468"/>
      <c r="Z8" s="468"/>
      <c r="AA8" s="468"/>
      <c r="AB8" s="468"/>
      <c r="AC8" s="468"/>
      <c r="AD8" s="468"/>
      <c r="AE8" s="468"/>
      <c r="AF8" s="468"/>
      <c r="AG8" s="468"/>
      <c r="AH8" s="468"/>
      <c r="AI8" s="468"/>
      <c r="AJ8" s="468"/>
      <c r="AK8" s="468"/>
      <c r="AL8" s="468"/>
      <c r="AM8" s="468"/>
      <c r="AN8" s="468"/>
      <c r="AO8" s="468"/>
      <c r="AP8" s="468"/>
      <c r="AQ8" s="468"/>
      <c r="AR8" s="468"/>
      <c r="AS8" s="468"/>
      <c r="AT8" s="468"/>
      <c r="AU8" s="468"/>
      <c r="AV8" s="468"/>
      <c r="AW8" s="468"/>
      <c r="AX8" s="468"/>
      <c r="AY8" s="468"/>
      <c r="AZ8" s="468"/>
      <c r="BA8" s="468"/>
      <c r="BB8" s="468"/>
      <c r="BC8" s="469">
        <v>8032</v>
      </c>
      <c r="BD8" s="469">
        <v>8049</v>
      </c>
      <c r="BE8" s="469">
        <v>8141</v>
      </c>
      <c r="BF8" s="469">
        <v>8426</v>
      </c>
      <c r="BG8" s="470">
        <v>8593</v>
      </c>
      <c r="BH8" s="469">
        <v>8706</v>
      </c>
      <c r="BI8" s="469">
        <v>8680</v>
      </c>
      <c r="BJ8" s="469">
        <v>8625</v>
      </c>
      <c r="BK8" s="470">
        <v>8445</v>
      </c>
      <c r="BL8" s="469">
        <v>8446</v>
      </c>
      <c r="BM8" s="469">
        <v>8410</v>
      </c>
      <c r="BN8" s="469">
        <v>8363</v>
      </c>
      <c r="BO8" s="470">
        <v>8447</v>
      </c>
      <c r="BP8" s="469">
        <v>8503</v>
      </c>
      <c r="BQ8" s="469">
        <v>8448</v>
      </c>
      <c r="BR8" s="469">
        <v>8379</v>
      </c>
      <c r="BS8" s="470">
        <v>8305</v>
      </c>
      <c r="BT8" s="469">
        <v>8242</v>
      </c>
      <c r="BU8" s="469">
        <v>8120</v>
      </c>
      <c r="BV8" s="469">
        <v>8001</v>
      </c>
      <c r="BW8" s="470">
        <v>7946</v>
      </c>
      <c r="BX8" s="469">
        <v>7890</v>
      </c>
      <c r="BY8" s="469">
        <v>7801</v>
      </c>
      <c r="BZ8" s="471">
        <v>7693</v>
      </c>
      <c r="CA8" s="470">
        <v>7741</v>
      </c>
      <c r="CB8" s="469">
        <v>7798</v>
      </c>
      <c r="CC8" s="469">
        <v>7734</v>
      </c>
    </row>
    <row r="9" spans="1:81" s="52" customFormat="1" ht="11.25">
      <c r="A9" s="65" t="s">
        <v>83</v>
      </c>
      <c r="B9" s="449" t="s">
        <v>84</v>
      </c>
      <c r="C9" s="468"/>
      <c r="D9" s="468"/>
      <c r="E9" s="468"/>
      <c r="F9" s="468"/>
      <c r="G9" s="468"/>
      <c r="H9" s="468"/>
      <c r="I9" s="468"/>
      <c r="J9" s="468"/>
      <c r="K9" s="468"/>
      <c r="L9" s="468"/>
      <c r="M9" s="468"/>
      <c r="N9" s="468"/>
      <c r="O9" s="468"/>
      <c r="P9" s="468"/>
      <c r="Q9" s="468"/>
      <c r="R9" s="468"/>
      <c r="S9" s="468"/>
      <c r="T9" s="468"/>
      <c r="U9" s="468"/>
      <c r="V9" s="468"/>
      <c r="W9" s="468"/>
      <c r="X9" s="468"/>
      <c r="Y9" s="468"/>
      <c r="Z9" s="468"/>
      <c r="AA9" s="468"/>
      <c r="AB9" s="468"/>
      <c r="AC9" s="468"/>
      <c r="AD9" s="468"/>
      <c r="AE9" s="468"/>
      <c r="AF9" s="468"/>
      <c r="AG9" s="468"/>
      <c r="AH9" s="468"/>
      <c r="AI9" s="468"/>
      <c r="AJ9" s="468"/>
      <c r="AK9" s="468"/>
      <c r="AL9" s="468"/>
      <c r="AM9" s="468"/>
      <c r="AN9" s="468"/>
      <c r="AO9" s="468"/>
      <c r="AP9" s="468"/>
      <c r="AQ9" s="468"/>
      <c r="AR9" s="468"/>
      <c r="AS9" s="468"/>
      <c r="AT9" s="468"/>
      <c r="AU9" s="468"/>
      <c r="AV9" s="468"/>
      <c r="AW9" s="468"/>
      <c r="AX9" s="468"/>
      <c r="AY9" s="468"/>
      <c r="AZ9" s="468"/>
      <c r="BA9" s="468"/>
      <c r="BB9" s="468"/>
      <c r="BC9" s="469">
        <v>7986.5350000000017</v>
      </c>
      <c r="BD9" s="469">
        <v>8004.0350000000008</v>
      </c>
      <c r="BE9" s="469">
        <v>8092.8224999999993</v>
      </c>
      <c r="BF9" s="469">
        <v>8374.2975000000006</v>
      </c>
      <c r="BG9" s="470">
        <v>8542.7849999999999</v>
      </c>
      <c r="BH9" s="469">
        <v>8653.06</v>
      </c>
      <c r="BI9" s="469">
        <v>8632.9299999999967</v>
      </c>
      <c r="BJ9" s="469">
        <v>8575.0499999999993</v>
      </c>
      <c r="BK9" s="470">
        <v>8398.3374999999996</v>
      </c>
      <c r="BL9" s="469">
        <v>8399.0374999999985</v>
      </c>
      <c r="BM9" s="469">
        <v>8367.1124999999993</v>
      </c>
      <c r="BN9" s="469">
        <v>8322.4375000000018</v>
      </c>
      <c r="BO9" s="470">
        <v>8406.6125000000011</v>
      </c>
      <c r="BP9" s="469">
        <v>8460.9675000000007</v>
      </c>
      <c r="BQ9" s="469">
        <v>8403.4675000000007</v>
      </c>
      <c r="BR9" s="469">
        <v>8332.9424999999992</v>
      </c>
      <c r="BS9" s="470">
        <v>8260.3424999999988</v>
      </c>
      <c r="BT9" s="469">
        <v>8194.1</v>
      </c>
      <c r="BU9" s="469">
        <v>8066.1869999999999</v>
      </c>
      <c r="BV9" s="469">
        <v>7946.74</v>
      </c>
      <c r="BW9" s="470">
        <v>7892.01</v>
      </c>
      <c r="BX9" s="469">
        <v>7839.96</v>
      </c>
      <c r="BY9" s="469">
        <v>7753.625</v>
      </c>
      <c r="BZ9" s="471">
        <v>7646.18</v>
      </c>
      <c r="CA9" s="470">
        <v>7692.09</v>
      </c>
      <c r="CB9" s="469">
        <v>7751.9875000000011</v>
      </c>
      <c r="CC9" s="469">
        <v>7710.3</v>
      </c>
    </row>
    <row r="10" spans="1:81" s="66" customFormat="1" ht="11.25">
      <c r="A10" s="65" t="s">
        <v>85</v>
      </c>
      <c r="B10" s="449" t="s">
        <v>86</v>
      </c>
      <c r="C10" s="468"/>
      <c r="D10" s="468"/>
      <c r="E10" s="468"/>
      <c r="F10" s="468"/>
      <c r="G10" s="468"/>
      <c r="H10" s="468"/>
      <c r="I10" s="468"/>
      <c r="J10" s="468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468"/>
      <c r="AJ10" s="468"/>
      <c r="AK10" s="468"/>
      <c r="AL10" s="468"/>
      <c r="AM10" s="468"/>
      <c r="AN10" s="468"/>
      <c r="AO10" s="468"/>
      <c r="AP10" s="468"/>
      <c r="AQ10" s="468"/>
      <c r="AR10" s="468"/>
      <c r="AS10" s="468"/>
      <c r="AT10" s="468"/>
      <c r="AU10" s="468"/>
      <c r="AV10" s="468"/>
      <c r="AW10" s="468"/>
      <c r="AX10" s="468"/>
      <c r="AY10" s="468"/>
      <c r="AZ10" s="468"/>
      <c r="BA10" s="468"/>
      <c r="BB10" s="468"/>
      <c r="BC10" s="469"/>
      <c r="BD10" s="469"/>
      <c r="BE10" s="469"/>
      <c r="BF10" s="469"/>
      <c r="BG10" s="470"/>
      <c r="BH10" s="469"/>
      <c r="BI10" s="469"/>
      <c r="BJ10" s="469"/>
      <c r="BK10" s="470"/>
      <c r="BL10" s="469"/>
      <c r="BM10" s="469"/>
      <c r="BN10" s="469"/>
      <c r="BO10" s="470"/>
      <c r="BP10" s="469"/>
      <c r="BQ10" s="469"/>
      <c r="BR10" s="469"/>
      <c r="BS10" s="470"/>
      <c r="BT10" s="469"/>
      <c r="BU10" s="469"/>
      <c r="BV10" s="469"/>
      <c r="BW10" s="470"/>
      <c r="BX10" s="469"/>
      <c r="BY10" s="469"/>
      <c r="BZ10" s="471"/>
      <c r="CA10" s="470"/>
      <c r="CB10" s="469"/>
      <c r="CC10" s="469"/>
    </row>
    <row r="11" spans="1:81" s="66" customFormat="1" ht="11.25">
      <c r="A11" s="65" t="s">
        <v>81</v>
      </c>
      <c r="B11" s="449" t="s">
        <v>82</v>
      </c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468"/>
      <c r="AJ11" s="468"/>
      <c r="AK11" s="468"/>
      <c r="AL11" s="468"/>
      <c r="AM11" s="468"/>
      <c r="AN11" s="468"/>
      <c r="AO11" s="468"/>
      <c r="AP11" s="468"/>
      <c r="AQ11" s="468"/>
      <c r="AR11" s="468"/>
      <c r="AS11" s="468"/>
      <c r="AT11" s="468"/>
      <c r="AU11" s="468"/>
      <c r="AV11" s="468"/>
      <c r="AW11" s="468"/>
      <c r="AX11" s="468"/>
      <c r="AY11" s="468"/>
      <c r="AZ11" s="468"/>
      <c r="BA11" s="468"/>
      <c r="BB11" s="468"/>
      <c r="BC11" s="469">
        <v>7592</v>
      </c>
      <c r="BD11" s="469">
        <v>7608</v>
      </c>
      <c r="BE11" s="469">
        <v>7696</v>
      </c>
      <c r="BF11" s="469">
        <v>7972</v>
      </c>
      <c r="BG11" s="470">
        <v>8135</v>
      </c>
      <c r="BH11" s="469">
        <v>8253</v>
      </c>
      <c r="BI11" s="469">
        <v>8231</v>
      </c>
      <c r="BJ11" s="469">
        <v>8179</v>
      </c>
      <c r="BK11" s="470">
        <v>8004</v>
      </c>
      <c r="BL11" s="469">
        <v>8001</v>
      </c>
      <c r="BM11" s="469">
        <v>7966</v>
      </c>
      <c r="BN11" s="469">
        <v>7925</v>
      </c>
      <c r="BO11" s="470">
        <v>8005</v>
      </c>
      <c r="BP11" s="469">
        <v>8030</v>
      </c>
      <c r="BQ11" s="469">
        <v>7974</v>
      </c>
      <c r="BR11" s="469">
        <v>7906</v>
      </c>
      <c r="BS11" s="470">
        <v>7840</v>
      </c>
      <c r="BT11" s="469">
        <v>7781</v>
      </c>
      <c r="BU11" s="469">
        <v>7668</v>
      </c>
      <c r="BV11" s="469">
        <v>7553</v>
      </c>
      <c r="BW11" s="470">
        <v>7504</v>
      </c>
      <c r="BX11" s="469">
        <v>7452</v>
      </c>
      <c r="BY11" s="469">
        <v>7364</v>
      </c>
      <c r="BZ11" s="471">
        <v>7256</v>
      </c>
      <c r="CA11" s="470">
        <v>7308</v>
      </c>
      <c r="CB11" s="469">
        <v>7276</v>
      </c>
      <c r="CC11" s="469">
        <v>7211</v>
      </c>
    </row>
    <row r="12" spans="1:81" s="66" customFormat="1" ht="11.25">
      <c r="A12" s="65" t="s">
        <v>83</v>
      </c>
      <c r="B12" s="449" t="s">
        <v>84</v>
      </c>
      <c r="C12" s="468"/>
      <c r="D12" s="468"/>
      <c r="E12" s="468"/>
      <c r="F12" s="468"/>
      <c r="G12" s="468"/>
      <c r="H12" s="468"/>
      <c r="I12" s="468"/>
      <c r="J12" s="468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468"/>
      <c r="AJ12" s="468"/>
      <c r="AK12" s="468"/>
      <c r="AL12" s="468"/>
      <c r="AM12" s="468"/>
      <c r="AN12" s="468"/>
      <c r="AO12" s="468"/>
      <c r="AP12" s="468"/>
      <c r="AQ12" s="468"/>
      <c r="AR12" s="468"/>
      <c r="AS12" s="468"/>
      <c r="AT12" s="468"/>
      <c r="AU12" s="468"/>
      <c r="AV12" s="468"/>
      <c r="AW12" s="468"/>
      <c r="AX12" s="468"/>
      <c r="AY12" s="468"/>
      <c r="AZ12" s="468"/>
      <c r="BA12" s="468"/>
      <c r="BB12" s="468"/>
      <c r="BC12" s="469">
        <v>7559.0300000000016</v>
      </c>
      <c r="BD12" s="469">
        <v>7575.5300000000007</v>
      </c>
      <c r="BE12" s="469">
        <v>7665.1675000000005</v>
      </c>
      <c r="BF12" s="469">
        <v>7936.0925000000007</v>
      </c>
      <c r="BG12" s="470">
        <v>8100.5800000000008</v>
      </c>
      <c r="BH12" s="469">
        <v>8215.2050000000017</v>
      </c>
      <c r="BI12" s="469">
        <v>8198.6749999999993</v>
      </c>
      <c r="BJ12" s="469">
        <v>8143.1500000000005</v>
      </c>
      <c r="BK12" s="470">
        <v>7972.4125000000013</v>
      </c>
      <c r="BL12" s="469">
        <v>7969.1125000000002</v>
      </c>
      <c r="BM12" s="469">
        <v>7938.1875000000009</v>
      </c>
      <c r="BN12" s="469">
        <v>7895.4875000000011</v>
      </c>
      <c r="BO12" s="470">
        <v>7975.8874999999998</v>
      </c>
      <c r="BP12" s="469">
        <v>7999.7924999999996</v>
      </c>
      <c r="BQ12" s="469">
        <v>7944.0924999999997</v>
      </c>
      <c r="BR12" s="469">
        <v>7874.1925000000001</v>
      </c>
      <c r="BS12" s="470">
        <v>7808.1675000000005</v>
      </c>
      <c r="BT12" s="469">
        <v>7738.01</v>
      </c>
      <c r="BU12" s="469">
        <v>7620.2370000000001</v>
      </c>
      <c r="BV12" s="469">
        <v>7504.59</v>
      </c>
      <c r="BW12" s="470">
        <v>7455.61</v>
      </c>
      <c r="BX12" s="469">
        <v>7408.01</v>
      </c>
      <c r="BY12" s="469">
        <v>7322.6750000000002</v>
      </c>
      <c r="BZ12" s="471">
        <v>7215.38</v>
      </c>
      <c r="CA12" s="470">
        <v>7264.94</v>
      </c>
      <c r="CB12" s="469">
        <v>7234.99</v>
      </c>
      <c r="CC12" s="469">
        <v>7189.7</v>
      </c>
    </row>
    <row r="13" spans="1:81" s="5" customFormat="1" ht="11.25">
      <c r="A13" s="65"/>
      <c r="B13" s="449"/>
      <c r="C13" s="468"/>
      <c r="D13" s="468"/>
      <c r="E13" s="468"/>
      <c r="F13" s="468"/>
      <c r="G13" s="468"/>
      <c r="H13" s="468"/>
      <c r="I13" s="468"/>
      <c r="J13" s="468"/>
      <c r="K13" s="468"/>
      <c r="L13" s="468"/>
      <c r="M13" s="468"/>
      <c r="N13" s="468"/>
      <c r="O13" s="468"/>
      <c r="P13" s="468"/>
      <c r="Q13" s="468"/>
      <c r="R13" s="468"/>
      <c r="S13" s="468"/>
      <c r="T13" s="468"/>
      <c r="U13" s="468"/>
      <c r="V13" s="468"/>
      <c r="W13" s="468"/>
      <c r="X13" s="468"/>
      <c r="Y13" s="468"/>
      <c r="Z13" s="468"/>
      <c r="AA13" s="468"/>
      <c r="AB13" s="468"/>
      <c r="AC13" s="468"/>
      <c r="AD13" s="468"/>
      <c r="AE13" s="468"/>
      <c r="AF13" s="468"/>
      <c r="AG13" s="468"/>
      <c r="AH13" s="468"/>
      <c r="AI13" s="468"/>
      <c r="AJ13" s="468"/>
      <c r="AK13" s="468"/>
      <c r="AL13" s="468"/>
      <c r="AM13" s="468"/>
      <c r="AN13" s="468"/>
      <c r="AO13" s="468"/>
      <c r="AP13" s="468"/>
      <c r="AQ13" s="468"/>
      <c r="AR13" s="468"/>
      <c r="AS13" s="468"/>
      <c r="AT13" s="468"/>
      <c r="AU13" s="468"/>
      <c r="AV13" s="468"/>
      <c r="AW13" s="468"/>
      <c r="AX13" s="468"/>
      <c r="AY13" s="468"/>
      <c r="AZ13" s="468"/>
      <c r="BA13" s="468"/>
      <c r="BB13" s="468"/>
      <c r="BC13" s="469"/>
      <c r="BD13" s="469"/>
      <c r="BE13" s="469"/>
      <c r="BF13" s="469"/>
      <c r="BG13" s="470"/>
      <c r="BH13" s="469"/>
      <c r="BI13" s="469"/>
      <c r="BJ13" s="469"/>
      <c r="BK13" s="470"/>
      <c r="BL13" s="469"/>
      <c r="BM13" s="469"/>
      <c r="BN13" s="469"/>
      <c r="BO13" s="470"/>
      <c r="BP13" s="469"/>
      <c r="BQ13" s="469"/>
      <c r="BR13" s="469"/>
      <c r="BS13" s="470"/>
      <c r="BT13" s="469"/>
      <c r="BU13" s="469"/>
      <c r="BV13" s="469"/>
      <c r="BW13" s="470"/>
      <c r="BX13" s="469"/>
      <c r="BY13" s="469"/>
      <c r="BZ13" s="471"/>
      <c r="CA13" s="470"/>
      <c r="CB13" s="469"/>
      <c r="CC13" s="469"/>
    </row>
    <row r="14" spans="1:81" s="66" customFormat="1" ht="11.25">
      <c r="A14" s="57" t="s">
        <v>87</v>
      </c>
      <c r="B14" s="503" t="s">
        <v>88</v>
      </c>
      <c r="C14" s="468"/>
      <c r="D14" s="468"/>
      <c r="E14" s="468"/>
      <c r="F14" s="468"/>
      <c r="G14" s="468"/>
      <c r="H14" s="468"/>
      <c r="I14" s="468"/>
      <c r="J14" s="468"/>
      <c r="K14" s="468"/>
      <c r="L14" s="468"/>
      <c r="M14" s="468"/>
      <c r="N14" s="468"/>
      <c r="O14" s="468"/>
      <c r="P14" s="468"/>
      <c r="Q14" s="468"/>
      <c r="R14" s="468"/>
      <c r="S14" s="468"/>
      <c r="T14" s="468"/>
      <c r="U14" s="468"/>
      <c r="V14" s="468"/>
      <c r="W14" s="468"/>
      <c r="X14" s="468"/>
      <c r="Y14" s="468"/>
      <c r="Z14" s="468"/>
      <c r="AA14" s="468"/>
      <c r="AB14" s="468"/>
      <c r="AC14" s="468"/>
      <c r="AD14" s="468"/>
      <c r="AE14" s="468"/>
      <c r="AF14" s="468"/>
      <c r="AG14" s="468"/>
      <c r="AH14" s="468"/>
      <c r="AI14" s="468"/>
      <c r="AJ14" s="468"/>
      <c r="AK14" s="468"/>
      <c r="AL14" s="468"/>
      <c r="AM14" s="468"/>
      <c r="AN14" s="468"/>
      <c r="AO14" s="468"/>
      <c r="AP14" s="468"/>
      <c r="AQ14" s="468"/>
      <c r="AR14" s="468"/>
      <c r="AS14" s="468"/>
      <c r="AT14" s="468"/>
      <c r="AU14" s="468"/>
      <c r="AV14" s="468"/>
      <c r="AW14" s="468"/>
      <c r="AX14" s="468"/>
      <c r="AY14" s="468"/>
      <c r="AZ14" s="468"/>
      <c r="BA14" s="468"/>
      <c r="BB14" s="468"/>
      <c r="BC14" s="469">
        <v>315</v>
      </c>
      <c r="BD14" s="469">
        <v>304</v>
      </c>
      <c r="BE14" s="469">
        <v>298</v>
      </c>
      <c r="BF14" s="469">
        <v>290</v>
      </c>
      <c r="BG14" s="470">
        <v>281</v>
      </c>
      <c r="BH14" s="469">
        <v>272</v>
      </c>
      <c r="BI14" s="469">
        <v>262</v>
      </c>
      <c r="BJ14" s="469">
        <v>257</v>
      </c>
      <c r="BK14" s="470">
        <v>253</v>
      </c>
      <c r="BL14" s="469">
        <v>244</v>
      </c>
      <c r="BM14" s="469">
        <v>237</v>
      </c>
      <c r="BN14" s="469">
        <v>228</v>
      </c>
      <c r="BO14" s="470">
        <v>227</v>
      </c>
      <c r="BP14" s="469">
        <v>218</v>
      </c>
      <c r="BQ14" s="469">
        <v>214</v>
      </c>
      <c r="BR14" s="469">
        <v>205</v>
      </c>
      <c r="BS14" s="470">
        <v>205</v>
      </c>
      <c r="BT14" s="469">
        <v>188</v>
      </c>
      <c r="BU14" s="469">
        <v>185</v>
      </c>
      <c r="BV14" s="469">
        <v>175</v>
      </c>
      <c r="BW14" s="470">
        <v>167</v>
      </c>
      <c r="BX14" s="469">
        <v>161</v>
      </c>
      <c r="BY14" s="469">
        <v>157</v>
      </c>
      <c r="BZ14" s="471">
        <v>150</v>
      </c>
      <c r="CA14" s="470">
        <v>147</v>
      </c>
      <c r="CB14" s="469">
        <v>143</v>
      </c>
      <c r="CC14" s="469">
        <v>141</v>
      </c>
    </row>
    <row r="15" spans="1:81" s="66" customFormat="1" ht="11.25">
      <c r="A15" s="57" t="s">
        <v>89</v>
      </c>
      <c r="B15" s="503" t="s">
        <v>90</v>
      </c>
      <c r="C15" s="468"/>
      <c r="D15" s="468"/>
      <c r="E15" s="468"/>
      <c r="F15" s="468"/>
      <c r="G15" s="468"/>
      <c r="H15" s="468"/>
      <c r="I15" s="468"/>
      <c r="J15" s="468"/>
      <c r="K15" s="468"/>
      <c r="L15" s="468"/>
      <c r="M15" s="468"/>
      <c r="N15" s="468"/>
      <c r="O15" s="468"/>
      <c r="P15" s="468"/>
      <c r="Q15" s="468"/>
      <c r="R15" s="468"/>
      <c r="S15" s="468"/>
      <c r="T15" s="468"/>
      <c r="U15" s="468"/>
      <c r="V15" s="468"/>
      <c r="W15" s="468"/>
      <c r="X15" s="468"/>
      <c r="Y15" s="468"/>
      <c r="Z15" s="468"/>
      <c r="AA15" s="468"/>
      <c r="AB15" s="468"/>
      <c r="AC15" s="468"/>
      <c r="AD15" s="468"/>
      <c r="AE15" s="468"/>
      <c r="AF15" s="468"/>
      <c r="AG15" s="468"/>
      <c r="AH15" s="468"/>
      <c r="AI15" s="468"/>
      <c r="AJ15" s="468"/>
      <c r="AK15" s="468"/>
      <c r="AL15" s="468"/>
      <c r="AM15" s="468"/>
      <c r="AN15" s="468"/>
      <c r="AO15" s="468"/>
      <c r="AP15" s="468"/>
      <c r="AQ15" s="468"/>
      <c r="AR15" s="468"/>
      <c r="AS15" s="468"/>
      <c r="AT15" s="468"/>
      <c r="AU15" s="468"/>
      <c r="AV15" s="468"/>
      <c r="AW15" s="468"/>
      <c r="AX15" s="468"/>
      <c r="AY15" s="468"/>
      <c r="AZ15" s="468"/>
      <c r="BA15" s="468"/>
      <c r="BB15" s="468"/>
      <c r="BC15" s="469">
        <v>62</v>
      </c>
      <c r="BD15" s="469">
        <v>62</v>
      </c>
      <c r="BE15" s="469">
        <v>63</v>
      </c>
      <c r="BF15" s="469">
        <v>63</v>
      </c>
      <c r="BG15" s="470">
        <v>61</v>
      </c>
      <c r="BH15" s="469">
        <v>60</v>
      </c>
      <c r="BI15" s="469">
        <v>60</v>
      </c>
      <c r="BJ15" s="469">
        <v>56</v>
      </c>
      <c r="BK15" s="470">
        <v>56</v>
      </c>
      <c r="BL15" s="469">
        <v>54</v>
      </c>
      <c r="BM15" s="469">
        <v>54</v>
      </c>
      <c r="BN15" s="469">
        <v>53</v>
      </c>
      <c r="BO15" s="470">
        <v>54</v>
      </c>
      <c r="BP15" s="469">
        <v>54</v>
      </c>
      <c r="BQ15" s="469">
        <v>55</v>
      </c>
      <c r="BR15" s="469">
        <v>55</v>
      </c>
      <c r="BS15" s="470">
        <v>54</v>
      </c>
      <c r="BT15" s="469">
        <v>54</v>
      </c>
      <c r="BU15" s="469">
        <v>56</v>
      </c>
      <c r="BV15" s="469">
        <v>56</v>
      </c>
      <c r="BW15" s="470">
        <v>56</v>
      </c>
      <c r="BX15" s="469">
        <v>56</v>
      </c>
      <c r="BY15" s="469">
        <v>60</v>
      </c>
      <c r="BZ15" s="471">
        <v>64</v>
      </c>
      <c r="CA15" s="470">
        <v>65</v>
      </c>
      <c r="CB15" s="469">
        <v>67</v>
      </c>
      <c r="CC15" s="469">
        <v>66</v>
      </c>
    </row>
    <row r="16" spans="1:81" s="66" customFormat="1" ht="11.25">
      <c r="A16" s="65"/>
      <c r="B16" s="449"/>
      <c r="C16" s="468"/>
      <c r="D16" s="468"/>
      <c r="E16" s="468"/>
      <c r="F16" s="468"/>
      <c r="G16" s="468"/>
      <c r="H16" s="468"/>
      <c r="I16" s="468"/>
      <c r="J16" s="468"/>
      <c r="K16" s="468"/>
      <c r="L16" s="468"/>
      <c r="M16" s="468"/>
      <c r="N16" s="468"/>
      <c r="O16" s="468"/>
      <c r="P16" s="468"/>
      <c r="Q16" s="468"/>
      <c r="R16" s="468"/>
      <c r="S16" s="468"/>
      <c r="T16" s="468"/>
      <c r="U16" s="468"/>
      <c r="V16" s="468"/>
      <c r="W16" s="468"/>
      <c r="X16" s="468"/>
      <c r="Y16" s="468"/>
      <c r="Z16" s="468"/>
      <c r="AA16" s="468"/>
      <c r="AB16" s="468"/>
      <c r="AC16" s="468"/>
      <c r="AD16" s="468"/>
      <c r="AE16" s="468"/>
      <c r="AF16" s="468"/>
      <c r="AG16" s="468"/>
      <c r="AH16" s="468"/>
      <c r="AI16" s="468"/>
      <c r="AJ16" s="468"/>
      <c r="AK16" s="468"/>
      <c r="AL16" s="468"/>
      <c r="AM16" s="468"/>
      <c r="AN16" s="468"/>
      <c r="AO16" s="468"/>
      <c r="AP16" s="468"/>
      <c r="AQ16" s="468"/>
      <c r="AR16" s="468"/>
      <c r="AS16" s="468"/>
      <c r="AT16" s="468"/>
      <c r="AU16" s="468"/>
      <c r="AV16" s="468"/>
      <c r="AW16" s="468"/>
      <c r="AX16" s="468"/>
      <c r="AY16" s="468"/>
      <c r="AZ16" s="468"/>
      <c r="BA16" s="468"/>
      <c r="BB16" s="468"/>
      <c r="BC16" s="469"/>
      <c r="BD16" s="469"/>
      <c r="BE16" s="469"/>
      <c r="BF16" s="469"/>
      <c r="BG16" s="470"/>
      <c r="BH16" s="469"/>
      <c r="BI16" s="469"/>
      <c r="BJ16" s="469"/>
      <c r="BK16" s="470"/>
      <c r="BL16" s="469"/>
      <c r="BM16" s="469"/>
      <c r="BN16" s="469"/>
      <c r="BO16" s="470"/>
      <c r="BP16" s="469"/>
      <c r="BQ16" s="469"/>
      <c r="BR16" s="469"/>
      <c r="BS16" s="470"/>
      <c r="BT16" s="469"/>
      <c r="BU16" s="469"/>
      <c r="BV16" s="469"/>
      <c r="BW16" s="470"/>
      <c r="BX16" s="469"/>
      <c r="BY16" s="469"/>
      <c r="BZ16" s="471"/>
      <c r="CA16" s="470"/>
      <c r="CB16" s="469"/>
      <c r="CC16" s="469"/>
    </row>
    <row r="17" spans="1:81" s="66" customFormat="1" ht="11.25">
      <c r="A17" s="57" t="s">
        <v>91</v>
      </c>
      <c r="B17" s="503" t="s">
        <v>92</v>
      </c>
      <c r="C17" s="468"/>
      <c r="D17" s="468"/>
      <c r="E17" s="468"/>
      <c r="F17" s="468"/>
      <c r="G17" s="468"/>
      <c r="H17" s="468"/>
      <c r="I17" s="468"/>
      <c r="J17" s="468"/>
      <c r="K17" s="468"/>
      <c r="L17" s="468"/>
      <c r="M17" s="468"/>
      <c r="N17" s="468"/>
      <c r="O17" s="468"/>
      <c r="P17" s="468"/>
      <c r="Q17" s="468"/>
      <c r="R17" s="468"/>
      <c r="S17" s="468"/>
      <c r="T17" s="468"/>
      <c r="U17" s="468"/>
      <c r="V17" s="468"/>
      <c r="W17" s="468"/>
      <c r="X17" s="468"/>
      <c r="Y17" s="468"/>
      <c r="Z17" s="468"/>
      <c r="AA17" s="468"/>
      <c r="AB17" s="468"/>
      <c r="AC17" s="468"/>
      <c r="AD17" s="468"/>
      <c r="AE17" s="468"/>
      <c r="AF17" s="468"/>
      <c r="AG17" s="468"/>
      <c r="AH17" s="468"/>
      <c r="AI17" s="468"/>
      <c r="AJ17" s="468"/>
      <c r="AK17" s="468"/>
      <c r="AL17" s="468"/>
      <c r="AM17" s="468"/>
      <c r="AN17" s="468"/>
      <c r="AO17" s="468"/>
      <c r="AP17" s="468"/>
      <c r="AQ17" s="468"/>
      <c r="AR17" s="468"/>
      <c r="AS17" s="468"/>
      <c r="AT17" s="468"/>
      <c r="AU17" s="468"/>
      <c r="AV17" s="468"/>
      <c r="AW17" s="468"/>
      <c r="AX17" s="468"/>
      <c r="AY17" s="468"/>
      <c r="AZ17" s="468"/>
      <c r="BA17" s="468"/>
      <c r="BB17" s="468"/>
      <c r="BC17" s="469"/>
      <c r="BD17" s="469"/>
      <c r="BE17" s="469"/>
      <c r="BF17" s="469"/>
      <c r="BG17" s="470"/>
      <c r="BH17" s="469"/>
      <c r="BI17" s="469"/>
      <c r="BJ17" s="469"/>
      <c r="BK17" s="470"/>
      <c r="BL17" s="469"/>
      <c r="BM17" s="469"/>
      <c r="BN17" s="469"/>
      <c r="BO17" s="470"/>
      <c r="BP17" s="469"/>
      <c r="BQ17" s="469"/>
      <c r="BR17" s="469"/>
      <c r="BS17" s="470"/>
      <c r="BT17" s="469"/>
      <c r="BU17" s="469"/>
      <c r="BV17" s="469"/>
      <c r="BW17" s="470"/>
      <c r="BX17" s="469"/>
      <c r="BY17" s="469"/>
      <c r="BZ17" s="471"/>
      <c r="CA17" s="470"/>
      <c r="CB17" s="469"/>
      <c r="CC17" s="469"/>
    </row>
    <row r="18" spans="1:81" s="66" customFormat="1" ht="11.25">
      <c r="A18" s="65" t="s">
        <v>93</v>
      </c>
      <c r="B18" s="449" t="s">
        <v>94</v>
      </c>
      <c r="C18" s="468"/>
      <c r="D18" s="468"/>
      <c r="E18" s="468"/>
      <c r="F18" s="468"/>
      <c r="G18" s="468"/>
      <c r="H18" s="468"/>
      <c r="I18" s="468"/>
      <c r="J18" s="468"/>
      <c r="K18" s="468"/>
      <c r="L18" s="468"/>
      <c r="M18" s="468"/>
      <c r="N18" s="468"/>
      <c r="O18" s="468"/>
      <c r="P18" s="468"/>
      <c r="Q18" s="468"/>
      <c r="R18" s="468"/>
      <c r="S18" s="468"/>
      <c r="T18" s="468"/>
      <c r="U18" s="468"/>
      <c r="V18" s="468"/>
      <c r="W18" s="468"/>
      <c r="X18" s="468"/>
      <c r="Y18" s="468"/>
      <c r="Z18" s="468"/>
      <c r="AA18" s="468"/>
      <c r="AB18" s="468"/>
      <c r="AC18" s="468"/>
      <c r="AD18" s="468"/>
      <c r="AE18" s="468"/>
      <c r="AF18" s="468"/>
      <c r="AG18" s="468"/>
      <c r="AH18" s="468"/>
      <c r="AI18" s="468"/>
      <c r="AJ18" s="468"/>
      <c r="AK18" s="468"/>
      <c r="AL18" s="468"/>
      <c r="AM18" s="468"/>
      <c r="AN18" s="468"/>
      <c r="AO18" s="468"/>
      <c r="AP18" s="468"/>
      <c r="AQ18" s="468"/>
      <c r="AR18" s="468"/>
      <c r="AS18" s="468"/>
      <c r="AT18" s="468"/>
      <c r="AU18" s="468"/>
      <c r="AV18" s="468"/>
      <c r="AW18" s="468"/>
      <c r="AX18" s="468"/>
      <c r="AY18" s="468"/>
      <c r="AZ18" s="468"/>
      <c r="BA18" s="468"/>
      <c r="BB18" s="468"/>
      <c r="BC18" s="469">
        <f t="shared" ref="BC18:BS18" si="0">BC19+BC20+BC21</f>
        <v>3547</v>
      </c>
      <c r="BD18" s="469">
        <f t="shared" si="0"/>
        <v>3586</v>
      </c>
      <c r="BE18" s="469">
        <f t="shared" si="0"/>
        <v>3642</v>
      </c>
      <c r="BF18" s="469">
        <f t="shared" si="0"/>
        <v>3688</v>
      </c>
      <c r="BG18" s="470">
        <f t="shared" si="0"/>
        <v>3716</v>
      </c>
      <c r="BH18" s="469">
        <f t="shared" si="0"/>
        <v>3731</v>
      </c>
      <c r="BI18" s="469">
        <f t="shared" si="0"/>
        <v>3785</v>
      </c>
      <c r="BJ18" s="469">
        <f t="shared" si="0"/>
        <v>3812</v>
      </c>
      <c r="BK18" s="470">
        <f t="shared" si="0"/>
        <v>3847</v>
      </c>
      <c r="BL18" s="469">
        <f t="shared" si="0"/>
        <v>3886</v>
      </c>
      <c r="BM18" s="469">
        <f t="shared" si="0"/>
        <v>3913</v>
      </c>
      <c r="BN18" s="469">
        <f t="shared" si="0"/>
        <v>3917</v>
      </c>
      <c r="BO18" s="470">
        <f t="shared" si="0"/>
        <v>3906</v>
      </c>
      <c r="BP18" s="469">
        <f t="shared" si="0"/>
        <v>3763</v>
      </c>
      <c r="BQ18" s="469">
        <f t="shared" si="0"/>
        <v>3876</v>
      </c>
      <c r="BR18" s="469">
        <f t="shared" si="0"/>
        <v>3857</v>
      </c>
      <c r="BS18" s="470">
        <f t="shared" si="0"/>
        <v>3877</v>
      </c>
      <c r="BT18" s="469">
        <f t="shared" ref="BT18:BW18" si="1">BT19+BT20+BT21</f>
        <v>3872</v>
      </c>
      <c r="BU18" s="469">
        <f t="shared" si="1"/>
        <v>3920</v>
      </c>
      <c r="BV18" s="469">
        <f t="shared" si="1"/>
        <v>3935</v>
      </c>
      <c r="BW18" s="470">
        <f t="shared" si="1"/>
        <v>3968</v>
      </c>
      <c r="BX18" s="469">
        <f t="shared" ref="BX18:BZ18" si="2">BX19+BX20+BX21</f>
        <v>3980</v>
      </c>
      <c r="BY18" s="469">
        <f t="shared" si="2"/>
        <v>4006</v>
      </c>
      <c r="BZ18" s="471">
        <f t="shared" si="2"/>
        <v>4017</v>
      </c>
      <c r="CA18" s="470">
        <f t="shared" ref="CA18:CB18" si="3">CA19+CA20+CA21</f>
        <v>4027</v>
      </c>
      <c r="CB18" s="469">
        <f t="shared" si="3"/>
        <v>4021</v>
      </c>
      <c r="CC18" s="469">
        <f t="shared" ref="CC18" si="4">CC19+CC20+CC21</f>
        <v>4067</v>
      </c>
    </row>
    <row r="19" spans="1:81" s="66" customFormat="1" ht="11.25">
      <c r="A19" s="65" t="s">
        <v>95</v>
      </c>
      <c r="B19" s="449" t="s">
        <v>96</v>
      </c>
      <c r="C19" s="468"/>
      <c r="D19" s="468"/>
      <c r="E19" s="468"/>
      <c r="F19" s="468"/>
      <c r="G19" s="468"/>
      <c r="H19" s="468"/>
      <c r="I19" s="468"/>
      <c r="J19" s="468"/>
      <c r="K19" s="468"/>
      <c r="L19" s="468"/>
      <c r="M19" s="468"/>
      <c r="N19" s="468"/>
      <c r="O19" s="468"/>
      <c r="P19" s="468"/>
      <c r="Q19" s="468"/>
      <c r="R19" s="468"/>
      <c r="S19" s="468"/>
      <c r="T19" s="468"/>
      <c r="U19" s="468"/>
      <c r="V19" s="468"/>
      <c r="W19" s="468"/>
      <c r="X19" s="468"/>
      <c r="Y19" s="468"/>
      <c r="Z19" s="468"/>
      <c r="AA19" s="468"/>
      <c r="AB19" s="468"/>
      <c r="AC19" s="468"/>
      <c r="AD19" s="468"/>
      <c r="AE19" s="468"/>
      <c r="AF19" s="468"/>
      <c r="AG19" s="468"/>
      <c r="AH19" s="468"/>
      <c r="AI19" s="468"/>
      <c r="AJ19" s="468"/>
      <c r="AK19" s="468"/>
      <c r="AL19" s="468"/>
      <c r="AM19" s="468"/>
      <c r="AN19" s="468"/>
      <c r="AO19" s="468"/>
      <c r="AP19" s="468"/>
      <c r="AQ19" s="468"/>
      <c r="AR19" s="468"/>
      <c r="AS19" s="468"/>
      <c r="AT19" s="468"/>
      <c r="AU19" s="468"/>
      <c r="AV19" s="468"/>
      <c r="AW19" s="468"/>
      <c r="AX19" s="468"/>
      <c r="AY19" s="468"/>
      <c r="AZ19" s="468"/>
      <c r="BA19" s="468"/>
      <c r="BB19" s="468"/>
      <c r="BC19" s="469">
        <v>3125</v>
      </c>
      <c r="BD19" s="733">
        <v>3155</v>
      </c>
      <c r="BE19" s="733">
        <v>3205</v>
      </c>
      <c r="BF19" s="733">
        <v>3243</v>
      </c>
      <c r="BG19" s="470">
        <v>3267</v>
      </c>
      <c r="BH19" s="733">
        <v>3271</v>
      </c>
      <c r="BI19" s="733">
        <v>3310</v>
      </c>
      <c r="BJ19" s="733">
        <v>3328</v>
      </c>
      <c r="BK19" s="470">
        <v>3353</v>
      </c>
      <c r="BL19" s="733">
        <v>3376</v>
      </c>
      <c r="BM19" s="733">
        <v>3388</v>
      </c>
      <c r="BN19" s="733">
        <v>3383</v>
      </c>
      <c r="BO19" s="470">
        <v>3361</v>
      </c>
      <c r="BP19" s="469">
        <v>3206</v>
      </c>
      <c r="BQ19" s="469">
        <v>3321</v>
      </c>
      <c r="BR19" s="469">
        <v>3311</v>
      </c>
      <c r="BS19" s="470">
        <v>3338</v>
      </c>
      <c r="BT19" s="469">
        <v>3337</v>
      </c>
      <c r="BU19" s="469">
        <v>3340</v>
      </c>
      <c r="BV19" s="469">
        <v>3346</v>
      </c>
      <c r="BW19" s="470">
        <v>3375</v>
      </c>
      <c r="BX19" s="469">
        <v>3376</v>
      </c>
      <c r="BY19" s="469">
        <v>3388</v>
      </c>
      <c r="BZ19" s="471">
        <v>3391</v>
      </c>
      <c r="CA19" s="470">
        <v>3390</v>
      </c>
      <c r="CB19" s="469">
        <v>3372</v>
      </c>
      <c r="CC19" s="469">
        <v>3402</v>
      </c>
    </row>
    <row r="20" spans="1:81" s="66" customFormat="1" ht="11.25">
      <c r="A20" s="65" t="s">
        <v>97</v>
      </c>
      <c r="B20" s="449" t="s">
        <v>98</v>
      </c>
      <c r="C20" s="468"/>
      <c r="D20" s="468"/>
      <c r="E20" s="468"/>
      <c r="F20" s="468"/>
      <c r="G20" s="468"/>
      <c r="H20" s="468"/>
      <c r="I20" s="468"/>
      <c r="J20" s="468"/>
      <c r="K20" s="468"/>
      <c r="L20" s="468"/>
      <c r="M20" s="468"/>
      <c r="N20" s="468"/>
      <c r="O20" s="468"/>
      <c r="P20" s="468"/>
      <c r="Q20" s="468"/>
      <c r="R20" s="468"/>
      <c r="S20" s="468"/>
      <c r="T20" s="468"/>
      <c r="U20" s="468"/>
      <c r="V20" s="468"/>
      <c r="W20" s="468"/>
      <c r="X20" s="468"/>
      <c r="Y20" s="468"/>
      <c r="Z20" s="468"/>
      <c r="AA20" s="468"/>
      <c r="AB20" s="468"/>
      <c r="AC20" s="468"/>
      <c r="AD20" s="468"/>
      <c r="AE20" s="468"/>
      <c r="AF20" s="468"/>
      <c r="AG20" s="468"/>
      <c r="AH20" s="468"/>
      <c r="AI20" s="468"/>
      <c r="AJ20" s="468"/>
      <c r="AK20" s="468"/>
      <c r="AL20" s="468"/>
      <c r="AM20" s="468"/>
      <c r="AN20" s="468"/>
      <c r="AO20" s="468"/>
      <c r="AP20" s="468"/>
      <c r="AQ20" s="468"/>
      <c r="AR20" s="468"/>
      <c r="AS20" s="468"/>
      <c r="AT20" s="468"/>
      <c r="AU20" s="468"/>
      <c r="AV20" s="468"/>
      <c r="AW20" s="468"/>
      <c r="AX20" s="468"/>
      <c r="AY20" s="468"/>
      <c r="AZ20" s="468"/>
      <c r="BA20" s="468"/>
      <c r="BB20" s="468"/>
      <c r="BC20" s="469">
        <v>264</v>
      </c>
      <c r="BD20" s="733">
        <v>272</v>
      </c>
      <c r="BE20" s="733">
        <v>275</v>
      </c>
      <c r="BF20" s="733">
        <v>278</v>
      </c>
      <c r="BG20" s="470">
        <v>279</v>
      </c>
      <c r="BH20" s="733">
        <v>284</v>
      </c>
      <c r="BI20" s="733">
        <v>288</v>
      </c>
      <c r="BJ20" s="733">
        <v>288</v>
      </c>
      <c r="BK20" s="470">
        <v>291</v>
      </c>
      <c r="BL20" s="733">
        <v>295</v>
      </c>
      <c r="BM20" s="733">
        <v>298</v>
      </c>
      <c r="BN20" s="733">
        <v>300</v>
      </c>
      <c r="BO20" s="470">
        <v>303</v>
      </c>
      <c r="BP20" s="469">
        <v>307</v>
      </c>
      <c r="BQ20" s="469">
        <v>309</v>
      </c>
      <c r="BR20" s="469">
        <v>309</v>
      </c>
      <c r="BS20" s="734">
        <v>310</v>
      </c>
      <c r="BT20" s="567">
        <v>314</v>
      </c>
      <c r="BU20" s="567">
        <v>318</v>
      </c>
      <c r="BV20" s="567">
        <v>322</v>
      </c>
      <c r="BW20" s="734">
        <v>327</v>
      </c>
      <c r="BX20" s="567">
        <v>330</v>
      </c>
      <c r="BY20" s="567">
        <v>337</v>
      </c>
      <c r="BZ20" s="735">
        <v>340</v>
      </c>
      <c r="CA20" s="734">
        <v>347</v>
      </c>
      <c r="CB20" s="567">
        <v>352</v>
      </c>
      <c r="CC20" s="567">
        <v>362</v>
      </c>
    </row>
    <row r="21" spans="1:81" s="66" customFormat="1" ht="11.25">
      <c r="A21" s="65" t="s">
        <v>99</v>
      </c>
      <c r="B21" s="449" t="s">
        <v>100</v>
      </c>
      <c r="C21" s="468"/>
      <c r="D21" s="468"/>
      <c r="E21" s="468"/>
      <c r="F21" s="468"/>
      <c r="G21" s="468"/>
      <c r="H21" s="468"/>
      <c r="I21" s="468"/>
      <c r="J21" s="468"/>
      <c r="K21" s="468"/>
      <c r="L21" s="468"/>
      <c r="M21" s="468"/>
      <c r="N21" s="468"/>
      <c r="O21" s="468"/>
      <c r="P21" s="468"/>
      <c r="Q21" s="468"/>
      <c r="R21" s="468"/>
      <c r="S21" s="468"/>
      <c r="T21" s="468"/>
      <c r="U21" s="468"/>
      <c r="V21" s="468"/>
      <c r="W21" s="468"/>
      <c r="X21" s="468"/>
      <c r="Y21" s="468"/>
      <c r="Z21" s="468"/>
      <c r="AA21" s="468"/>
      <c r="AB21" s="468"/>
      <c r="AC21" s="468"/>
      <c r="AD21" s="468"/>
      <c r="AE21" s="468"/>
      <c r="AF21" s="468"/>
      <c r="AG21" s="468"/>
      <c r="AH21" s="468"/>
      <c r="AI21" s="468"/>
      <c r="AJ21" s="468"/>
      <c r="AK21" s="468"/>
      <c r="AL21" s="468"/>
      <c r="AM21" s="468"/>
      <c r="AN21" s="468"/>
      <c r="AO21" s="468"/>
      <c r="AP21" s="468"/>
      <c r="AQ21" s="468"/>
      <c r="AR21" s="468"/>
      <c r="AS21" s="468"/>
      <c r="AT21" s="468"/>
      <c r="AU21" s="468"/>
      <c r="AV21" s="468"/>
      <c r="AW21" s="468"/>
      <c r="AX21" s="468"/>
      <c r="AY21" s="468"/>
      <c r="AZ21" s="468"/>
      <c r="BA21" s="468"/>
      <c r="BB21" s="468"/>
      <c r="BC21" s="469">
        <v>158</v>
      </c>
      <c r="BD21" s="733">
        <v>159</v>
      </c>
      <c r="BE21" s="733">
        <v>162</v>
      </c>
      <c r="BF21" s="733">
        <v>167</v>
      </c>
      <c r="BG21" s="470">
        <v>170</v>
      </c>
      <c r="BH21" s="733">
        <v>176</v>
      </c>
      <c r="BI21" s="733">
        <v>187</v>
      </c>
      <c r="BJ21" s="733">
        <v>196</v>
      </c>
      <c r="BK21" s="470">
        <v>203</v>
      </c>
      <c r="BL21" s="733">
        <v>215</v>
      </c>
      <c r="BM21" s="733">
        <v>227</v>
      </c>
      <c r="BN21" s="733">
        <v>234</v>
      </c>
      <c r="BO21" s="470">
        <v>242</v>
      </c>
      <c r="BP21" s="469">
        <v>250</v>
      </c>
      <c r="BQ21" s="469">
        <v>246</v>
      </c>
      <c r="BR21" s="469">
        <v>237</v>
      </c>
      <c r="BS21" s="734">
        <v>229</v>
      </c>
      <c r="BT21" s="567">
        <v>221</v>
      </c>
      <c r="BU21" s="567">
        <v>262</v>
      </c>
      <c r="BV21" s="567">
        <v>267</v>
      </c>
      <c r="BW21" s="734">
        <v>266</v>
      </c>
      <c r="BX21" s="567">
        <v>274</v>
      </c>
      <c r="BY21" s="567">
        <v>281</v>
      </c>
      <c r="BZ21" s="735">
        <v>286</v>
      </c>
      <c r="CA21" s="734">
        <v>290</v>
      </c>
      <c r="CB21" s="567">
        <v>297</v>
      </c>
      <c r="CC21" s="567">
        <v>303</v>
      </c>
    </row>
    <row r="22" spans="1:81" s="66" customFormat="1" ht="11.25">
      <c r="A22" s="57"/>
      <c r="B22" s="503"/>
      <c r="C22" s="468"/>
      <c r="D22" s="468"/>
      <c r="E22" s="468"/>
      <c r="F22" s="468"/>
      <c r="G22" s="468"/>
      <c r="H22" s="468"/>
      <c r="I22" s="468"/>
      <c r="J22" s="468"/>
      <c r="K22" s="468"/>
      <c r="L22" s="468"/>
      <c r="M22" s="468"/>
      <c r="N22" s="468"/>
      <c r="O22" s="468"/>
      <c r="P22" s="468"/>
      <c r="Q22" s="468"/>
      <c r="R22" s="468"/>
      <c r="S22" s="468"/>
      <c r="T22" s="468"/>
      <c r="U22" s="468"/>
      <c r="V22" s="468"/>
      <c r="W22" s="468"/>
      <c r="X22" s="468"/>
      <c r="Y22" s="468"/>
      <c r="Z22" s="468"/>
      <c r="AA22" s="468"/>
      <c r="AB22" s="468"/>
      <c r="AC22" s="468"/>
      <c r="AD22" s="468"/>
      <c r="AE22" s="468"/>
      <c r="AF22" s="468"/>
      <c r="AG22" s="468"/>
      <c r="AH22" s="468"/>
      <c r="AI22" s="468"/>
      <c r="AJ22" s="468"/>
      <c r="AK22" s="468"/>
      <c r="AL22" s="468"/>
      <c r="AM22" s="468"/>
      <c r="AN22" s="468"/>
      <c r="AO22" s="468"/>
      <c r="AP22" s="468"/>
      <c r="AQ22" s="468"/>
      <c r="AR22" s="468"/>
      <c r="AS22" s="468"/>
      <c r="AT22" s="468"/>
      <c r="AU22" s="468"/>
      <c r="AV22" s="468"/>
      <c r="AW22" s="468"/>
      <c r="AX22" s="468"/>
      <c r="AY22" s="468"/>
      <c r="AZ22" s="468"/>
      <c r="BA22" s="468"/>
      <c r="BB22" s="468"/>
      <c r="BC22" s="469"/>
      <c r="BD22" s="469"/>
      <c r="BE22" s="469"/>
      <c r="BF22" s="469"/>
      <c r="BG22" s="470"/>
      <c r="BH22" s="469"/>
      <c r="BI22" s="469"/>
      <c r="BJ22" s="469"/>
      <c r="BK22" s="470"/>
      <c r="BL22" s="469"/>
      <c r="BM22" s="469"/>
      <c r="BN22" s="469"/>
      <c r="BO22" s="470"/>
      <c r="BP22" s="469"/>
      <c r="BQ22" s="469"/>
      <c r="BR22" s="469"/>
      <c r="BS22" s="470"/>
      <c r="BT22" s="469"/>
      <c r="BU22" s="469"/>
      <c r="BV22" s="461"/>
      <c r="BW22" s="470"/>
      <c r="BX22" s="469"/>
      <c r="BY22" s="469"/>
      <c r="BZ22" s="463"/>
      <c r="CA22" s="470"/>
      <c r="CB22" s="469"/>
      <c r="CC22" s="469"/>
    </row>
    <row r="23" spans="1:81" s="66" customFormat="1" ht="11.25">
      <c r="A23" s="57" t="s">
        <v>101</v>
      </c>
      <c r="B23" s="503" t="s">
        <v>102</v>
      </c>
      <c r="C23" s="468"/>
      <c r="D23" s="468"/>
      <c r="E23" s="468"/>
      <c r="F23" s="468"/>
      <c r="G23" s="468"/>
      <c r="H23" s="468"/>
      <c r="I23" s="468"/>
      <c r="J23" s="468"/>
      <c r="K23" s="468"/>
      <c r="L23" s="468"/>
      <c r="M23" s="468"/>
      <c r="N23" s="468"/>
      <c r="O23" s="468"/>
      <c r="P23" s="468"/>
      <c r="Q23" s="468"/>
      <c r="R23" s="468"/>
      <c r="S23" s="468"/>
      <c r="T23" s="468"/>
      <c r="U23" s="468"/>
      <c r="V23" s="468"/>
      <c r="W23" s="468"/>
      <c r="X23" s="468"/>
      <c r="Y23" s="468"/>
      <c r="Z23" s="468"/>
      <c r="AA23" s="468"/>
      <c r="AB23" s="468"/>
      <c r="AC23" s="468"/>
      <c r="AD23" s="468"/>
      <c r="AE23" s="468"/>
      <c r="AF23" s="468"/>
      <c r="AG23" s="468"/>
      <c r="AH23" s="468"/>
      <c r="AI23" s="468"/>
      <c r="AJ23" s="468"/>
      <c r="AK23" s="468"/>
      <c r="AL23" s="468"/>
      <c r="AM23" s="468"/>
      <c r="AN23" s="468"/>
      <c r="AO23" s="468"/>
      <c r="AP23" s="468"/>
      <c r="AQ23" s="468"/>
      <c r="AR23" s="468"/>
      <c r="AS23" s="468"/>
      <c r="AT23" s="468"/>
      <c r="AU23" s="468"/>
      <c r="AV23" s="468"/>
      <c r="AW23" s="468"/>
      <c r="AX23" s="468"/>
      <c r="AY23" s="468"/>
      <c r="AZ23" s="468"/>
      <c r="BA23" s="468"/>
      <c r="BB23" s="468"/>
      <c r="BC23" s="469">
        <v>1013.3</v>
      </c>
      <c r="BD23" s="469">
        <v>515.1</v>
      </c>
      <c r="BE23" s="469">
        <v>731.6</v>
      </c>
      <c r="BF23" s="469">
        <v>833.7</v>
      </c>
      <c r="BG23" s="470">
        <v>1079.5999999999999</v>
      </c>
      <c r="BH23" s="469">
        <v>1425.3</v>
      </c>
      <c r="BI23" s="469">
        <v>1389.3</v>
      </c>
      <c r="BJ23" s="469">
        <v>1181.4000000000001</v>
      </c>
      <c r="BK23" s="470">
        <v>995.6</v>
      </c>
      <c r="BL23" s="469">
        <v>1042.3</v>
      </c>
      <c r="BM23" s="469">
        <v>993.9</v>
      </c>
      <c r="BN23" s="469">
        <v>994</v>
      </c>
      <c r="BO23" s="470">
        <v>951.8</v>
      </c>
      <c r="BP23" s="469">
        <v>1287.2</v>
      </c>
      <c r="BQ23" s="469">
        <v>1270.0999999999999</v>
      </c>
      <c r="BR23" s="469">
        <v>1220.3</v>
      </c>
      <c r="BS23" s="470">
        <v>1302.2</v>
      </c>
      <c r="BT23" s="469">
        <v>1500.3</v>
      </c>
      <c r="BU23" s="469">
        <v>1475.8</v>
      </c>
      <c r="BV23" s="469">
        <v>1468.6</v>
      </c>
      <c r="BW23" s="470">
        <v>1435.2</v>
      </c>
      <c r="BX23" s="469">
        <v>1696.7</v>
      </c>
      <c r="BY23" s="469">
        <v>1864.5</v>
      </c>
      <c r="BZ23" s="471">
        <v>1857.8</v>
      </c>
      <c r="CA23" s="470">
        <v>1787.4</v>
      </c>
      <c r="CB23" s="469">
        <v>1956.8</v>
      </c>
      <c r="CC23" s="469">
        <v>2029.2</v>
      </c>
    </row>
    <row r="24" spans="1:81" s="66" customFormat="1" ht="11.25">
      <c r="A24" s="57" t="s">
        <v>103</v>
      </c>
      <c r="B24" s="503" t="s">
        <v>104</v>
      </c>
      <c r="C24" s="468"/>
      <c r="D24" s="468"/>
      <c r="E24" s="468"/>
      <c r="F24" s="468"/>
      <c r="G24" s="468"/>
      <c r="H24" s="468"/>
      <c r="I24" s="468"/>
      <c r="J24" s="468"/>
      <c r="K24" s="468"/>
      <c r="L24" s="468"/>
      <c r="M24" s="468"/>
      <c r="N24" s="468"/>
      <c r="O24" s="468"/>
      <c r="P24" s="468"/>
      <c r="Q24" s="468"/>
      <c r="R24" s="468"/>
      <c r="S24" s="468"/>
      <c r="T24" s="468"/>
      <c r="U24" s="468"/>
      <c r="V24" s="468"/>
      <c r="W24" s="468"/>
      <c r="X24" s="468"/>
      <c r="Y24" s="468"/>
      <c r="Z24" s="468"/>
      <c r="AA24" s="468"/>
      <c r="AB24" s="468"/>
      <c r="AC24" s="468"/>
      <c r="AD24" s="468"/>
      <c r="AE24" s="468"/>
      <c r="AF24" s="468"/>
      <c r="AG24" s="468"/>
      <c r="AH24" s="468"/>
      <c r="AI24" s="468"/>
      <c r="AJ24" s="468"/>
      <c r="AK24" s="468"/>
      <c r="AL24" s="468"/>
      <c r="AM24" s="468"/>
      <c r="AN24" s="468"/>
      <c r="AO24" s="468"/>
      <c r="AP24" s="468"/>
      <c r="AQ24" s="468"/>
      <c r="AR24" s="468"/>
      <c r="AS24" s="468"/>
      <c r="AT24" s="468"/>
      <c r="AU24" s="468"/>
      <c r="AV24" s="468"/>
      <c r="AW24" s="468"/>
      <c r="AX24" s="468"/>
      <c r="AY24" s="468"/>
      <c r="AZ24" s="468"/>
      <c r="BA24" s="468"/>
      <c r="BB24" s="468"/>
      <c r="BC24" s="469">
        <v>3617.2</v>
      </c>
      <c r="BD24" s="469">
        <v>2381.1</v>
      </c>
      <c r="BE24" s="469">
        <v>1680.5</v>
      </c>
      <c r="BF24" s="469">
        <v>3680.3</v>
      </c>
      <c r="BG24" s="470">
        <v>4456.8</v>
      </c>
      <c r="BH24" s="469">
        <v>4168.1000000000004</v>
      </c>
      <c r="BI24" s="469">
        <v>4011.1</v>
      </c>
      <c r="BJ24" s="469">
        <v>3757.7</v>
      </c>
      <c r="BK24" s="470">
        <v>2881.4</v>
      </c>
      <c r="BL24" s="469">
        <v>2129.6</v>
      </c>
      <c r="BM24" s="469">
        <v>1623.6</v>
      </c>
      <c r="BN24" s="469">
        <v>1218.5</v>
      </c>
      <c r="BO24" s="470">
        <v>1202.2</v>
      </c>
      <c r="BP24" s="469">
        <v>1825.3</v>
      </c>
      <c r="BQ24" s="469">
        <v>1979.5</v>
      </c>
      <c r="BR24" s="469">
        <v>2047.8</v>
      </c>
      <c r="BS24" s="470">
        <v>3563.8</v>
      </c>
      <c r="BT24" s="469">
        <v>3820.1</v>
      </c>
      <c r="BU24" s="469">
        <v>3426.4</v>
      </c>
      <c r="BV24" s="469">
        <v>3761.3</v>
      </c>
      <c r="BW24" s="470">
        <v>4675.6000000000004</v>
      </c>
      <c r="BX24" s="469">
        <v>4917.5</v>
      </c>
      <c r="BY24" s="469">
        <v>5005.3999999999996</v>
      </c>
      <c r="BZ24" s="471">
        <v>4633</v>
      </c>
      <c r="CA24" s="470">
        <v>5939.1</v>
      </c>
      <c r="CB24" s="469">
        <v>5846.6</v>
      </c>
      <c r="CC24" s="469">
        <v>4964.8999999999996</v>
      </c>
    </row>
    <row r="25" spans="1:81" s="66" customFormat="1" ht="11.25">
      <c r="A25" s="57"/>
      <c r="B25" s="503"/>
      <c r="C25" s="468"/>
      <c r="D25" s="468"/>
      <c r="E25" s="468"/>
      <c r="F25" s="468"/>
      <c r="G25" s="468"/>
      <c r="H25" s="468"/>
      <c r="I25" s="468"/>
      <c r="J25" s="468"/>
      <c r="K25" s="468"/>
      <c r="L25" s="468"/>
      <c r="M25" s="468"/>
      <c r="N25" s="468"/>
      <c r="O25" s="468"/>
      <c r="P25" s="468"/>
      <c r="Q25" s="468"/>
      <c r="R25" s="468"/>
      <c r="S25" s="468"/>
      <c r="T25" s="468"/>
      <c r="U25" s="468"/>
      <c r="V25" s="468"/>
      <c r="W25" s="468"/>
      <c r="X25" s="468"/>
      <c r="Y25" s="468"/>
      <c r="Z25" s="468"/>
      <c r="AA25" s="468"/>
      <c r="AB25" s="468"/>
      <c r="AC25" s="468"/>
      <c r="AD25" s="468"/>
      <c r="AE25" s="468"/>
      <c r="AF25" s="468"/>
      <c r="AG25" s="468"/>
      <c r="AH25" s="468"/>
      <c r="AI25" s="468"/>
      <c r="AJ25" s="468"/>
      <c r="AK25" s="468"/>
      <c r="AL25" s="468"/>
      <c r="AM25" s="468"/>
      <c r="AN25" s="468"/>
      <c r="AO25" s="468"/>
      <c r="AP25" s="468"/>
      <c r="AQ25" s="468"/>
      <c r="AR25" s="468"/>
      <c r="AS25" s="468"/>
      <c r="AT25" s="468"/>
      <c r="AU25" s="468"/>
      <c r="AV25" s="468"/>
      <c r="AW25" s="468"/>
      <c r="AX25" s="468"/>
      <c r="AY25" s="468"/>
      <c r="AZ25" s="468"/>
      <c r="BA25" s="468"/>
      <c r="BB25" s="468"/>
      <c r="BC25" s="469"/>
      <c r="BD25" s="469"/>
      <c r="BE25" s="469"/>
      <c r="BF25" s="469"/>
      <c r="BG25" s="470"/>
      <c r="BH25" s="469"/>
      <c r="BI25" s="469"/>
      <c r="BJ25" s="469"/>
      <c r="BK25" s="470"/>
      <c r="BL25" s="469"/>
      <c r="BM25" s="469"/>
      <c r="BN25" s="469"/>
      <c r="BO25" s="470"/>
      <c r="BP25" s="469"/>
      <c r="BQ25" s="469"/>
      <c r="BR25" s="469"/>
      <c r="BS25" s="470"/>
      <c r="BT25" s="469"/>
      <c r="BU25" s="469"/>
      <c r="BV25" s="469"/>
      <c r="BW25" s="470"/>
      <c r="BX25" s="469"/>
      <c r="BY25" s="469"/>
      <c r="BZ25" s="471"/>
      <c r="CA25" s="470"/>
      <c r="CB25" s="469"/>
      <c r="CC25" s="469"/>
    </row>
    <row r="26" spans="1:81" s="66" customFormat="1" ht="11.25">
      <c r="A26" s="71" t="s">
        <v>105</v>
      </c>
      <c r="B26" s="563" t="s">
        <v>804</v>
      </c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  <c r="O26" s="468"/>
      <c r="P26" s="468"/>
      <c r="Q26" s="468"/>
      <c r="R26" s="468"/>
      <c r="S26" s="468"/>
      <c r="T26" s="468"/>
      <c r="U26" s="468"/>
      <c r="V26" s="468"/>
      <c r="W26" s="468"/>
      <c r="X26" s="468"/>
      <c r="Y26" s="468"/>
      <c r="Z26" s="468"/>
      <c r="AA26" s="468"/>
      <c r="AB26" s="468"/>
      <c r="AC26" s="468"/>
      <c r="AD26" s="468"/>
      <c r="AE26" s="468"/>
      <c r="AF26" s="468"/>
      <c r="AG26" s="468"/>
      <c r="AH26" s="468"/>
      <c r="AI26" s="468"/>
      <c r="AJ26" s="468"/>
      <c r="AK26" s="468"/>
      <c r="AL26" s="468"/>
      <c r="AM26" s="468"/>
      <c r="AN26" s="468"/>
      <c r="AO26" s="468"/>
      <c r="AP26" s="468"/>
      <c r="AQ26" s="468"/>
      <c r="AR26" s="468"/>
      <c r="AS26" s="468"/>
      <c r="AT26" s="468"/>
      <c r="AU26" s="468"/>
      <c r="AV26" s="468"/>
      <c r="AW26" s="468"/>
      <c r="AX26" s="468"/>
      <c r="AY26" s="468"/>
      <c r="AZ26" s="468"/>
      <c r="BA26" s="468"/>
      <c r="BB26" s="468"/>
      <c r="BC26" s="469">
        <v>8902</v>
      </c>
      <c r="BD26" s="469">
        <v>8073.2</v>
      </c>
      <c r="BE26" s="469">
        <v>9448.7999999999993</v>
      </c>
      <c r="BF26" s="469">
        <v>10542</v>
      </c>
      <c r="BG26" s="470">
        <v>10082</v>
      </c>
      <c r="BH26" s="469">
        <v>12610</v>
      </c>
      <c r="BI26" s="469">
        <v>14214</v>
      </c>
      <c r="BJ26" s="469">
        <v>16054</v>
      </c>
      <c r="BK26" s="470">
        <v>14929</v>
      </c>
      <c r="BL26" s="469">
        <v>15905</v>
      </c>
      <c r="BM26" s="469">
        <v>18154</v>
      </c>
      <c r="BN26" s="469">
        <v>17656</v>
      </c>
      <c r="BO26" s="470">
        <v>16335</v>
      </c>
      <c r="BP26" s="469">
        <v>16100</v>
      </c>
      <c r="BQ26" s="469">
        <v>16025</v>
      </c>
      <c r="BR26" s="469">
        <v>17518</v>
      </c>
      <c r="BS26" s="470">
        <v>14963.2</v>
      </c>
      <c r="BT26" s="469">
        <v>15648</v>
      </c>
      <c r="BU26" s="469">
        <v>15909.8</v>
      </c>
      <c r="BV26" s="469">
        <v>17045.5</v>
      </c>
      <c r="BW26" s="470">
        <v>17634</v>
      </c>
      <c r="BX26" s="469">
        <v>19056</v>
      </c>
      <c r="BY26" s="469">
        <v>19370</v>
      </c>
      <c r="BZ26" s="471">
        <v>19360</v>
      </c>
      <c r="CA26" s="470">
        <v>18257</v>
      </c>
      <c r="CB26" s="469">
        <v>20342</v>
      </c>
      <c r="CC26" s="469">
        <v>20761</v>
      </c>
    </row>
    <row r="27" spans="1:81" s="66" customFormat="1" ht="11.25">
      <c r="A27" s="57" t="s">
        <v>106</v>
      </c>
      <c r="B27" s="503" t="s">
        <v>805</v>
      </c>
      <c r="C27" s="468"/>
      <c r="D27" s="468"/>
      <c r="E27" s="468"/>
      <c r="F27" s="468"/>
      <c r="G27" s="468"/>
      <c r="H27" s="468"/>
      <c r="I27" s="468"/>
      <c r="J27" s="468"/>
      <c r="K27" s="468"/>
      <c r="L27" s="468"/>
      <c r="M27" s="468"/>
      <c r="N27" s="468"/>
      <c r="O27" s="468"/>
      <c r="P27" s="468"/>
      <c r="Q27" s="468"/>
      <c r="R27" s="468"/>
      <c r="S27" s="468"/>
      <c r="T27" s="468"/>
      <c r="U27" s="468"/>
      <c r="V27" s="468"/>
      <c r="W27" s="468"/>
      <c r="X27" s="468"/>
      <c r="Y27" s="468"/>
      <c r="Z27" s="468"/>
      <c r="AA27" s="468"/>
      <c r="AB27" s="468"/>
      <c r="AC27" s="468"/>
      <c r="AD27" s="468"/>
      <c r="AE27" s="468"/>
      <c r="AF27" s="468"/>
      <c r="AG27" s="468"/>
      <c r="AH27" s="468"/>
      <c r="AI27" s="468"/>
      <c r="AJ27" s="468"/>
      <c r="AK27" s="468"/>
      <c r="AL27" s="468"/>
      <c r="AM27" s="468"/>
      <c r="AN27" s="468"/>
      <c r="AO27" s="468"/>
      <c r="AP27" s="468"/>
      <c r="AQ27" s="468"/>
      <c r="AR27" s="468"/>
      <c r="AS27" s="468"/>
      <c r="AT27" s="468"/>
      <c r="AU27" s="468"/>
      <c r="AV27" s="468"/>
      <c r="AW27" s="468"/>
      <c r="AX27" s="468"/>
      <c r="AY27" s="468"/>
      <c r="AZ27" s="468"/>
      <c r="BA27" s="468"/>
      <c r="BB27" s="468"/>
      <c r="BC27" s="469">
        <v>888.5</v>
      </c>
      <c r="BD27" s="469">
        <v>723.9</v>
      </c>
      <c r="BE27" s="469">
        <v>985.3</v>
      </c>
      <c r="BF27" s="469">
        <v>1232</v>
      </c>
      <c r="BG27" s="470">
        <v>1434.9</v>
      </c>
      <c r="BH27" s="469">
        <v>1638.2</v>
      </c>
      <c r="BI27" s="469">
        <v>1384.7</v>
      </c>
      <c r="BJ27" s="469">
        <v>1822.2</v>
      </c>
      <c r="BK27" s="470">
        <v>1557.8</v>
      </c>
      <c r="BL27" s="469">
        <v>1608.2</v>
      </c>
      <c r="BM27" s="469">
        <v>1668</v>
      </c>
      <c r="BN27" s="469">
        <v>1603.2</v>
      </c>
      <c r="BO27" s="470">
        <v>1558</v>
      </c>
      <c r="BP27" s="469">
        <v>1707.4</v>
      </c>
      <c r="BQ27" s="469">
        <v>1733.4</v>
      </c>
      <c r="BR27" s="469">
        <v>1869.9</v>
      </c>
      <c r="BS27" s="470">
        <v>1558.6</v>
      </c>
      <c r="BT27" s="469">
        <v>1676.4</v>
      </c>
      <c r="BU27" s="469">
        <v>1412.6</v>
      </c>
      <c r="BV27" s="469">
        <v>1536.1</v>
      </c>
      <c r="BW27" s="470">
        <v>1429</v>
      </c>
      <c r="BX27" s="469">
        <v>1688</v>
      </c>
      <c r="BY27" s="469">
        <v>1717.6</v>
      </c>
      <c r="BZ27" s="471">
        <v>1674.5</v>
      </c>
      <c r="CA27" s="470">
        <v>1460.9</v>
      </c>
      <c r="CB27" s="469">
        <v>1647.1</v>
      </c>
      <c r="CC27" s="469">
        <v>1661.2</v>
      </c>
    </row>
    <row r="28" spans="1:81" ht="13.5" hidden="1" customHeight="1"/>
    <row r="29" spans="1:81" ht="13.5" hidden="1" customHeight="1"/>
    <row r="30" spans="1:81" ht="13.5" hidden="1" customHeight="1">
      <c r="BB30" s="85"/>
      <c r="BF30" s="85"/>
      <c r="BJ30" s="85"/>
      <c r="BN30" s="85"/>
      <c r="BR30" s="85"/>
    </row>
    <row r="31" spans="1:81" ht="13.5" hidden="1" customHeight="1">
      <c r="BB31" s="384"/>
      <c r="BF31" s="86"/>
      <c r="BJ31" s="86"/>
      <c r="BN31" s="86"/>
      <c r="BR31" s="86"/>
    </row>
  </sheetData>
  <mergeCells count="22">
    <mergeCell ref="CA3:CC3"/>
    <mergeCell ref="BK3:BN3"/>
    <mergeCell ref="AQ3:AT3"/>
    <mergeCell ref="AU3:AX3"/>
    <mergeCell ref="AY3:BB3"/>
    <mergeCell ref="BC3:BF3"/>
    <mergeCell ref="BG3:BJ3"/>
    <mergeCell ref="BW3:BZ3"/>
    <mergeCell ref="BO3:BR3"/>
    <mergeCell ref="BS3:BV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</mergeCells>
  <hyperlinks>
    <hyperlink ref="A1:B1" location="'Spis tresci_Table of content'!Print_Area" display="Go back to Table of content" xr:uid="{338C7172-C4BC-494F-ACC6-BBD0CC02A90E}"/>
    <hyperlink ref="A1" location="'Spis tresci_Table of content'!A1" display="Go back to Table of content" xr:uid="{E31CD639-CA76-4B04-BBA8-1BB3C1CDA651}"/>
    <hyperlink ref="B1" location="'Spis tresci_Table of content'!A1" display="Powrót do spisu treści" xr:uid="{7BB784E4-F5C8-4469-9D05-1F094D686518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>
    <oddHeader xml:space="preserve">&amp;C&amp;"Times New Roman,Kursywa"&amp;12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14</vt:i4>
      </vt:variant>
    </vt:vector>
  </HeadingPairs>
  <TitlesOfParts>
    <vt:vector size="32" baseType="lpstr">
      <vt:lpstr>Spis tresci_Table of content</vt:lpstr>
      <vt:lpstr>Kluczowe informacje_Key data</vt:lpstr>
      <vt:lpstr>RZiS_P&amp;L</vt:lpstr>
      <vt:lpstr>RZiS B. Korp._P&amp;L Corporate</vt:lpstr>
      <vt:lpstr>RZiS B. Detaliczna_P&amp;L Retail</vt:lpstr>
      <vt:lpstr>Wynik odsetkowy_Interest income</vt:lpstr>
      <vt:lpstr>Marża odsetkowa_NIM</vt:lpstr>
      <vt:lpstr>Wynik prowizyjny_F&amp;C income</vt:lpstr>
      <vt:lpstr>Pozost. dochody_Other income</vt:lpstr>
      <vt:lpstr>Koszty działania_Operating cost</vt:lpstr>
      <vt:lpstr>Koszty ryzyka_Cost of risk</vt:lpstr>
      <vt:lpstr>Bilans_BS</vt:lpstr>
      <vt:lpstr>Kredyty_loans</vt:lpstr>
      <vt:lpstr>Jakość portfela_Portf. quality</vt:lpstr>
      <vt:lpstr>Aktywa finans_Financial assets</vt:lpstr>
      <vt:lpstr>Depozyty_Deposits</vt:lpstr>
      <vt:lpstr>Łączny współ kap_TCR</vt:lpstr>
      <vt:lpstr>Pozostałe informacje_other info</vt:lpstr>
      <vt:lpstr>Bilans_BS!Obszar_wydruku</vt:lpstr>
      <vt:lpstr>Depozyty_Deposits!Obszar_wydruku</vt:lpstr>
      <vt:lpstr>'Kluczowe informacje_Key data'!Obszar_wydruku</vt:lpstr>
      <vt:lpstr>'Koszty działania_Operating cost'!Obszar_wydruku</vt:lpstr>
      <vt:lpstr>'Koszty ryzyka_Cost of risk'!Obszar_wydruku</vt:lpstr>
      <vt:lpstr>'Łączny współ kap_TCR'!Obszar_wydruku</vt:lpstr>
      <vt:lpstr>'Marża odsetkowa_NIM'!Obszar_wydruku</vt:lpstr>
      <vt:lpstr>'Pozost. dochody_Other income'!Obszar_wydruku</vt:lpstr>
      <vt:lpstr>'Pozostałe informacje_other info'!Obszar_wydruku</vt:lpstr>
      <vt:lpstr>'RZiS B. Detaliczna_P&amp;L Retail'!Obszar_wydruku</vt:lpstr>
      <vt:lpstr>'RZiS B. Korp._P&amp;L Corporate'!Obszar_wydruku</vt:lpstr>
      <vt:lpstr>'RZiS_P&amp;L'!Obszar_wydruku</vt:lpstr>
      <vt:lpstr>'Spis tresci_Table of content'!Obszar_wydruku</vt:lpstr>
      <vt:lpstr>'Wynik prowizyjny_F&amp;C income'!Obszar_wydruku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